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E:\Desktop\"/>
    </mc:Choice>
  </mc:AlternateContent>
  <xr:revisionPtr revIDLastSave="0" documentId="8_{695CBF21-C396-456E-880D-17265FFA28B6}" xr6:coauthVersionLast="46" xr6:coauthVersionMax="46" xr10:uidLastSave="{00000000-0000-0000-0000-000000000000}"/>
  <bookViews>
    <workbookView xWindow="-120" yWindow="-120" windowWidth="29040" windowHeight="15840" activeTab="1" xr2:uid="{00000000-000D-0000-FFFF-FFFF00000000}"/>
  </bookViews>
  <sheets>
    <sheet name="PORCENTAJES" sheetId="1" r:id="rId1"/>
    <sheet name="INSTRUMENTO" sheetId="14" r:id="rId2"/>
    <sheet name="PAAC" sheetId="5" r:id="rId3"/>
    <sheet name="TD MRC" sheetId="8" r:id="rId4"/>
    <sheet name="MRC" sheetId="6" r:id="rId5"/>
    <sheet name="MORGI" sheetId="7" r:id="rId6"/>
    <sheet name="MORGI DIC" sheetId="16" r:id="rId7"/>
    <sheet name="CONTRA MPAL Y GRAL" sheetId="3" r:id="rId8"/>
    <sheet name="todos" sheetId="15" r:id="rId9"/>
  </sheets>
  <definedNames>
    <definedName name="_xlnm._FilterDatabase" localSheetId="5" hidden="1">MORGI!$B$1:$G$1</definedName>
    <definedName name="_xlnm._FilterDatabase" localSheetId="6" hidden="1">'MORGI DIC'!$B$1:$H$66</definedName>
    <definedName name="_xlnm._FilterDatabase" localSheetId="4" hidden="1">MRC!$A$1:$F$55</definedName>
    <definedName name="_xlnm._FilterDatabase" localSheetId="2" hidden="1">PAAC!$A$1:$F$49</definedName>
    <definedName name="_xlnm.Print_Area" localSheetId="2">PAAC!$B$1:$D$8</definedName>
  </definedNames>
  <calcPr calcId="191029"/>
  <pivotCaches>
    <pivotCache cacheId="0" r:id="rId10"/>
  </pivotCaches>
</workbook>
</file>

<file path=xl/calcChain.xml><?xml version="1.0" encoding="utf-8"?>
<calcChain xmlns="http://schemas.openxmlformats.org/spreadsheetml/2006/main">
  <c r="F34" i="14" l="1"/>
  <c r="F32" i="14"/>
  <c r="F30" i="14"/>
  <c r="F28" i="14"/>
  <c r="F26" i="14"/>
  <c r="F24" i="14"/>
  <c r="F22" i="14"/>
  <c r="F20" i="14"/>
  <c r="F18" i="14"/>
  <c r="F16" i="14"/>
  <c r="F14" i="14"/>
  <c r="F12" i="14"/>
  <c r="F10" i="14"/>
  <c r="F8" i="14"/>
  <c r="F7" i="14" s="1"/>
  <c r="F40" i="15" l="1"/>
  <c r="F39" i="15" s="1"/>
  <c r="E40" i="15"/>
  <c r="E39" i="15" s="1"/>
  <c r="D40" i="15"/>
  <c r="D39" i="15" s="1"/>
  <c r="K39" i="15"/>
  <c r="I39" i="15"/>
  <c r="G39" i="15"/>
  <c r="F38" i="15"/>
  <c r="F37" i="15" s="1"/>
  <c r="E38" i="15"/>
  <c r="D38" i="15"/>
  <c r="D37" i="15" s="1"/>
  <c r="K37" i="15"/>
  <c r="I37" i="15"/>
  <c r="G37" i="15"/>
  <c r="E37" i="15"/>
  <c r="G36" i="15"/>
  <c r="G35" i="15" s="1"/>
  <c r="F36" i="15"/>
  <c r="F35" i="15" s="1"/>
  <c r="E36" i="15"/>
  <c r="E35" i="15" s="1"/>
  <c r="D36" i="15"/>
  <c r="D35" i="15" s="1"/>
  <c r="K35" i="15"/>
  <c r="I35" i="15"/>
  <c r="I34" i="15"/>
  <c r="I33" i="15" s="1"/>
  <c r="G34" i="15"/>
  <c r="G33" i="15" s="1"/>
  <c r="F34" i="15"/>
  <c r="E34" i="15"/>
  <c r="E33" i="15" s="1"/>
  <c r="D34" i="15"/>
  <c r="D33" i="15" s="1"/>
  <c r="K33" i="15"/>
  <c r="F33" i="15"/>
  <c r="F32" i="15"/>
  <c r="F31" i="15" s="1"/>
  <c r="E32" i="15"/>
  <c r="E31" i="15" s="1"/>
  <c r="D32" i="15"/>
  <c r="K31" i="15"/>
  <c r="I31" i="15"/>
  <c r="G31" i="15"/>
  <c r="D31" i="15"/>
  <c r="I30" i="15"/>
  <c r="I29" i="15" s="1"/>
  <c r="G30" i="15"/>
  <c r="G29" i="15" s="1"/>
  <c r="F30" i="15"/>
  <c r="F29" i="15" s="1"/>
  <c r="E30" i="15"/>
  <c r="E29" i="15" s="1"/>
  <c r="D30" i="15"/>
  <c r="D29" i="15" s="1"/>
  <c r="K29" i="15"/>
  <c r="G28" i="15"/>
  <c r="F28" i="15"/>
  <c r="F27" i="15" s="1"/>
  <c r="E28" i="15"/>
  <c r="D28" i="15"/>
  <c r="D27" i="15" s="1"/>
  <c r="K27" i="15"/>
  <c r="I27" i="15"/>
  <c r="G27" i="15"/>
  <c r="E27" i="15"/>
  <c r="I26" i="15"/>
  <c r="I25" i="15" s="1"/>
  <c r="G26" i="15"/>
  <c r="G25" i="15" s="1"/>
  <c r="F26" i="15"/>
  <c r="F25" i="15" s="1"/>
  <c r="E26" i="15"/>
  <c r="E25" i="15" s="1"/>
  <c r="D26" i="15"/>
  <c r="D25" i="15" s="1"/>
  <c r="K25" i="15"/>
  <c r="I24" i="15"/>
  <c r="I23" i="15" s="1"/>
  <c r="G24" i="15"/>
  <c r="F24" i="15"/>
  <c r="F23" i="15" s="1"/>
  <c r="E24" i="15"/>
  <c r="E23" i="15" s="1"/>
  <c r="D24" i="15"/>
  <c r="D23" i="15" s="1"/>
  <c r="K23" i="15"/>
  <c r="G23" i="15"/>
  <c r="I22" i="15"/>
  <c r="I21" i="15" s="1"/>
  <c r="G22" i="15"/>
  <c r="G21" i="15" s="1"/>
  <c r="F22" i="15"/>
  <c r="F21" i="15" s="1"/>
  <c r="E22" i="15"/>
  <c r="D22" i="15"/>
  <c r="D21" i="15" s="1"/>
  <c r="K21" i="15"/>
  <c r="E21" i="15"/>
  <c r="I20" i="15"/>
  <c r="I19" i="15" s="1"/>
  <c r="G20" i="15"/>
  <c r="G19" i="15" s="1"/>
  <c r="F20" i="15"/>
  <c r="F19" i="15" s="1"/>
  <c r="E20" i="15"/>
  <c r="E19" i="15" s="1"/>
  <c r="D20" i="15"/>
  <c r="D19" i="15" s="1"/>
  <c r="K19" i="15"/>
  <c r="G18" i="15"/>
  <c r="G17" i="15" s="1"/>
  <c r="D18" i="15"/>
  <c r="K17" i="15"/>
  <c r="I17" i="15"/>
  <c r="F17" i="15"/>
  <c r="E17" i="15"/>
  <c r="D17" i="15"/>
  <c r="I16" i="15"/>
  <c r="I15" i="15" s="1"/>
  <c r="G16" i="15"/>
  <c r="G15" i="15" s="1"/>
  <c r="F16" i="15"/>
  <c r="E16" i="15"/>
  <c r="E15" i="15" s="1"/>
  <c r="D16" i="15"/>
  <c r="D15" i="15" s="1"/>
  <c r="K15" i="15"/>
  <c r="F15" i="15"/>
  <c r="G14" i="15"/>
  <c r="G13" i="15" s="1"/>
  <c r="F14" i="15"/>
  <c r="F13" i="15" s="1"/>
  <c r="E14" i="15"/>
  <c r="D14" i="15"/>
  <c r="D13" i="15" s="1"/>
  <c r="K13" i="15"/>
  <c r="I13" i="15"/>
  <c r="E13" i="15"/>
  <c r="F12" i="15"/>
  <c r="F11" i="15" s="1"/>
  <c r="E12" i="15"/>
  <c r="E11" i="15" s="1"/>
  <c r="D12" i="15"/>
  <c r="D11" i="15" s="1"/>
  <c r="K11" i="15"/>
  <c r="I11" i="15"/>
  <c r="G11" i="15"/>
  <c r="F10" i="15"/>
  <c r="F9" i="15" s="1"/>
  <c r="E10" i="15"/>
  <c r="E9" i="15" s="1"/>
  <c r="D10" i="15"/>
  <c r="D9" i="15" s="1"/>
  <c r="K9" i="15"/>
  <c r="I9" i="15"/>
  <c r="G9" i="15"/>
  <c r="I8" i="15"/>
  <c r="I7" i="15" s="1"/>
  <c r="G8" i="15"/>
  <c r="G7" i="15" s="1"/>
  <c r="F8" i="15"/>
  <c r="F7" i="15" s="1"/>
  <c r="E8" i="15"/>
  <c r="E7" i="15" s="1"/>
  <c r="D8" i="15"/>
  <c r="D7" i="15" s="1"/>
  <c r="K7" i="15"/>
  <c r="G5" i="15"/>
  <c r="G3" i="15" s="1"/>
  <c r="D3" i="15"/>
  <c r="F36" i="14"/>
  <c r="F35" i="14" s="1"/>
  <c r="E36" i="14"/>
  <c r="E35" i="14" s="1"/>
  <c r="D36" i="14"/>
  <c r="D35" i="14" s="1"/>
  <c r="K35" i="14"/>
  <c r="I35" i="14"/>
  <c r="G35" i="14"/>
  <c r="E34" i="14"/>
  <c r="E33" i="14" s="1"/>
  <c r="D34" i="14"/>
  <c r="D33" i="14" s="1"/>
  <c r="K33" i="14"/>
  <c r="I33" i="14"/>
  <c r="G33" i="14"/>
  <c r="F33" i="14"/>
  <c r="G32" i="14"/>
  <c r="G31" i="14" s="1"/>
  <c r="F31" i="14"/>
  <c r="E32" i="14"/>
  <c r="E31" i="14" s="1"/>
  <c r="D32" i="14"/>
  <c r="D31" i="14" s="1"/>
  <c r="K31" i="14"/>
  <c r="I31" i="14"/>
  <c r="I30" i="14"/>
  <c r="I29" i="14" s="1"/>
  <c r="G30" i="14"/>
  <c r="G29" i="14" s="1"/>
  <c r="F29" i="14"/>
  <c r="E30" i="14"/>
  <c r="E29" i="14" s="1"/>
  <c r="D30" i="14"/>
  <c r="D29" i="14" s="1"/>
  <c r="K29" i="14"/>
  <c r="F27" i="14"/>
  <c r="E28" i="14"/>
  <c r="E27" i="14" s="1"/>
  <c r="D28" i="14"/>
  <c r="D27" i="14" s="1"/>
  <c r="K27" i="14"/>
  <c r="I27" i="14"/>
  <c r="G27" i="14"/>
  <c r="I26" i="14"/>
  <c r="I25" i="14" s="1"/>
  <c r="G26" i="14"/>
  <c r="G25" i="14" s="1"/>
  <c r="F25" i="14"/>
  <c r="E26" i="14"/>
  <c r="E25" i="14" s="1"/>
  <c r="D26" i="14"/>
  <c r="D25" i="14" s="1"/>
  <c r="K25" i="14"/>
  <c r="G24" i="14"/>
  <c r="G23" i="14" s="1"/>
  <c r="F23" i="14"/>
  <c r="E24" i="14"/>
  <c r="E23" i="14" s="1"/>
  <c r="D24" i="14"/>
  <c r="D23" i="14" s="1"/>
  <c r="K23" i="14"/>
  <c r="I23" i="14"/>
  <c r="I22" i="14"/>
  <c r="I21" i="14" s="1"/>
  <c r="G22" i="14"/>
  <c r="G21" i="14" s="1"/>
  <c r="F21" i="14"/>
  <c r="E22" i="14"/>
  <c r="E21" i="14" s="1"/>
  <c r="D22" i="14"/>
  <c r="D21" i="14" s="1"/>
  <c r="K21" i="14"/>
  <c r="I20" i="14"/>
  <c r="I19" i="14" s="1"/>
  <c r="G20" i="14"/>
  <c r="G19" i="14" s="1"/>
  <c r="F19" i="14"/>
  <c r="E20" i="14"/>
  <c r="E19" i="14" s="1"/>
  <c r="D20" i="14"/>
  <c r="D19" i="14" s="1"/>
  <c r="K19" i="14"/>
  <c r="I18" i="14"/>
  <c r="G18" i="14"/>
  <c r="G17" i="14" s="1"/>
  <c r="F17" i="14"/>
  <c r="E18" i="14"/>
  <c r="E17" i="14" s="1"/>
  <c r="D18" i="14"/>
  <c r="D17" i="14" s="1"/>
  <c r="K17" i="14"/>
  <c r="I17" i="14"/>
  <c r="I16" i="14"/>
  <c r="G16" i="14"/>
  <c r="G15" i="14" s="1"/>
  <c r="F15" i="14"/>
  <c r="E16" i="14"/>
  <c r="E15" i="14" s="1"/>
  <c r="D16" i="14"/>
  <c r="D15" i="14" s="1"/>
  <c r="K15" i="14"/>
  <c r="I15" i="14"/>
  <c r="I14" i="14"/>
  <c r="I13" i="14" s="1"/>
  <c r="G14" i="14"/>
  <c r="G13" i="14" s="1"/>
  <c r="F13" i="14"/>
  <c r="E14" i="14"/>
  <c r="E13" i="14" s="1"/>
  <c r="D14" i="14"/>
  <c r="D13" i="14" s="1"/>
  <c r="K13" i="14"/>
  <c r="G12" i="14"/>
  <c r="G11" i="14" s="1"/>
  <c r="F11" i="14"/>
  <c r="E12" i="14"/>
  <c r="E11" i="14" s="1"/>
  <c r="D12" i="14"/>
  <c r="D11" i="14" s="1"/>
  <c r="K11" i="14"/>
  <c r="I11" i="14"/>
  <c r="E10" i="14"/>
  <c r="E9" i="14" s="1"/>
  <c r="D10" i="14"/>
  <c r="D9" i="14" s="1"/>
  <c r="K9" i="14"/>
  <c r="I9" i="14"/>
  <c r="G9" i="14"/>
  <c r="F9" i="14"/>
  <c r="I8" i="14"/>
  <c r="I7" i="14" s="1"/>
  <c r="G8" i="14"/>
  <c r="G7" i="14" s="1"/>
  <c r="E8" i="14"/>
  <c r="E7" i="14" s="1"/>
  <c r="D8" i="14"/>
  <c r="D7" i="14" s="1"/>
  <c r="K7" i="14"/>
  <c r="G5" i="14"/>
  <c r="L5" i="14" s="1"/>
  <c r="D3" i="14"/>
  <c r="L39" i="15" l="1"/>
  <c r="L17" i="15"/>
  <c r="L31" i="15"/>
  <c r="L33" i="15"/>
  <c r="L19" i="15"/>
  <c r="L21" i="15"/>
  <c r="L23" i="15"/>
  <c r="L25" i="15"/>
  <c r="L5" i="15"/>
  <c r="L27" i="15"/>
  <c r="L11" i="15"/>
  <c r="L9" i="15"/>
  <c r="L37" i="15"/>
  <c r="L13" i="15"/>
  <c r="L7" i="15"/>
  <c r="L9" i="14"/>
  <c r="N9" i="14" s="1"/>
  <c r="P10" i="14" s="1"/>
  <c r="L35" i="14"/>
  <c r="N35" i="14" s="1"/>
  <c r="P36" i="14" s="1"/>
  <c r="L15" i="15"/>
  <c r="L29" i="15"/>
  <c r="L35" i="15"/>
  <c r="L11" i="14"/>
  <c r="N11" i="14" s="1"/>
  <c r="P12" i="14" s="1"/>
  <c r="L17" i="14"/>
  <c r="N17" i="14" s="1"/>
  <c r="P18" i="14" s="1"/>
  <c r="L21" i="14"/>
  <c r="N21" i="14" s="1"/>
  <c r="P22" i="14" s="1"/>
  <c r="L25" i="14"/>
  <c r="N25" i="14" s="1"/>
  <c r="P26" i="14" s="1"/>
  <c r="L31" i="14"/>
  <c r="N31" i="14" s="1"/>
  <c r="P32" i="14" s="1"/>
  <c r="L13" i="14"/>
  <c r="N13" i="14" s="1"/>
  <c r="P14" i="14" s="1"/>
  <c r="L29" i="14"/>
  <c r="N29" i="14" s="1"/>
  <c r="P30" i="14" s="1"/>
  <c r="L27" i="14"/>
  <c r="N27" i="14" s="1"/>
  <c r="P28" i="14" s="1"/>
  <c r="L33" i="14"/>
  <c r="N33" i="14" s="1"/>
  <c r="P34" i="14" s="1"/>
  <c r="L7" i="14"/>
  <c r="N7" i="14" s="1"/>
  <c r="P8" i="14" s="1"/>
  <c r="L15" i="14"/>
  <c r="N15" i="14" s="1"/>
  <c r="P16" i="14" s="1"/>
  <c r="L19" i="14"/>
  <c r="N19" i="14" s="1"/>
  <c r="P20" i="14" s="1"/>
  <c r="L23" i="14"/>
  <c r="N23" i="14" s="1"/>
  <c r="P24" i="14" s="1"/>
  <c r="G3" i="14"/>
  <c r="E13" i="1" l="1"/>
  <c r="L17" i="3" l="1"/>
  <c r="R17" i="3"/>
  <c r="F17" i="3"/>
  <c r="E19" i="7" l="1"/>
  <c r="E21" i="7"/>
  <c r="E22" i="7" s="1"/>
  <c r="E24" i="7"/>
  <c r="E25" i="7" s="1"/>
  <c r="E26" i="7" s="1"/>
  <c r="E27" i="7" s="1"/>
  <c r="E28" i="7" s="1"/>
  <c r="E29" i="7" s="1"/>
  <c r="E33" i="7"/>
  <c r="E37" i="7"/>
  <c r="E38" i="7" s="1"/>
  <c r="E39" i="7" s="1"/>
  <c r="E41" i="7"/>
  <c r="E42" i="7" s="1"/>
  <c r="E49" i="7"/>
  <c r="Q17" i="3" l="1"/>
  <c r="P17" i="3"/>
  <c r="O17" i="3"/>
  <c r="K17" i="3"/>
  <c r="J17" i="3"/>
  <c r="I17" i="3"/>
  <c r="E17" i="3" l="1"/>
  <c r="D17" i="3"/>
  <c r="C17" i="3"/>
  <c r="C10" i="1" l="1"/>
  <c r="C7" i="1"/>
</calcChain>
</file>

<file path=xl/sharedStrings.xml><?xml version="1.0" encoding="utf-8"?>
<sst xmlns="http://schemas.openxmlformats.org/spreadsheetml/2006/main" count="1181" uniqueCount="662">
  <si>
    <t>Mapa de Riesgos de Corrupción</t>
  </si>
  <si>
    <t>PAAC</t>
  </si>
  <si>
    <t>Planes de Mejoramiento Contralorias General y Municipal</t>
  </si>
  <si>
    <t>Enfoque hacia la prevención</t>
  </si>
  <si>
    <t>Relación con entes externos de control</t>
  </si>
  <si>
    <t>Evaluación de la gestión del riesgo</t>
  </si>
  <si>
    <t>Evaluación y seguimiento</t>
  </si>
  <si>
    <t>ROLES OFICIAN DE CONTROL INTERNO</t>
  </si>
  <si>
    <t>Seguimiento Plan de Desarrollo</t>
  </si>
  <si>
    <t>Auditorias Internas y Seguimientos a Procesos Interno (Dependencias de la Entidad)/Materialización del Riesgo</t>
  </si>
  <si>
    <t>MORGI Mapa de Oportunidades, Riesgos de Gestión Insitucional.</t>
  </si>
  <si>
    <t>DEPENDENCIA</t>
  </si>
  <si>
    <t>TOTAL</t>
  </si>
  <si>
    <t>ADMINISTRATIVA</t>
  </si>
  <si>
    <t>DADEP</t>
  </si>
  <si>
    <t>DESARROLLO SOCIAL</t>
  </si>
  <si>
    <t>DESPACHO ALCALDE</t>
  </si>
  <si>
    <t>EDUCACION</t>
  </si>
  <si>
    <t>HACIENDA</t>
  </si>
  <si>
    <t>INFRAESTRUCTURA</t>
  </si>
  <si>
    <t>INTERIOR</t>
  </si>
  <si>
    <t>JURIDICA</t>
  </si>
  <si>
    <t>PLANEACION</t>
  </si>
  <si>
    <t>PRENSA Y COMUNICACIONES</t>
  </si>
  <si>
    <t>SALUD</t>
  </si>
  <si>
    <t>TIC</t>
  </si>
  <si>
    <t>CID</t>
  </si>
  <si>
    <t>Total general</t>
  </si>
  <si>
    <t>&lt; 100%</t>
  </si>
  <si>
    <t>HACIENDA, OATIC</t>
  </si>
  <si>
    <t>PLANEACIÓN, JURÍDICA, HACIENDA Y ADMINISTRATIVA.</t>
  </si>
  <si>
    <t>COMPONENTE</t>
  </si>
  <si>
    <t>Subcomponente</t>
  </si>
  <si>
    <t>Actividades</t>
  </si>
  <si>
    <t>Responsable</t>
  </si>
  <si>
    <t>% DIC</t>
  </si>
  <si>
    <t>Componente 1: Gestión del Riesgo</t>
  </si>
  <si>
    <t xml:space="preserve">Subcomponente 1. 
Política de Administración del riesgo </t>
  </si>
  <si>
    <t>1.1</t>
  </si>
  <si>
    <t>Secretaría Administrativa</t>
  </si>
  <si>
    <t>Se continuo con la estrategia de socialización como se estableció en actas de reunión del 30 de abril de 2020, y de acuerdo a lo requerido en la circular No.34 del 10 de junio de la Subsecretaria administrativa, en respuesta a esta convocatoria se evidencia 1072 servidores públicos socializados como lo evidencia archivo que se descarga del módulo del campus virtual http://campusvirtual.bucaramanga.gov.co/, 86 personas mas que las reportadas en el seguimiento anterior.
Se anexa planilla descargada del campus virtual sobre las personas que asistieron a la socializaciones e imágenes del curso.
OBSERVACIÓN OCIG:  Por parte de la Secretaría Administrativa se adjuntan capturas de pantalla del campus virtual y el desarrollo de la temática de Gestión del Riesgo dentro del proceso de Inducción y Reinducción para servidores públicos año 2020 con un total de 1072 participantes según informe de Talento Humano.</t>
  </si>
  <si>
    <t xml:space="preserve">Subcomponente 2. 
Construcción del mapa de riesgo de corrupción </t>
  </si>
  <si>
    <t>2.1</t>
  </si>
  <si>
    <t>Todos los Procesos
Secretaría Planeación  (Consolidación del documento)</t>
  </si>
  <si>
    <t>La Oficina de Control Interno de Gestión y la Secretaría de Planeación, antes de publicar el documento realizaron los ajustes y validaron la información, tal como consta en el acta que se anexa.
Por parte de la OCIDG se recomienda si en algún momento se debe realizar ajuste al PAAC y MRC, en
atención a los cambios a nivel normativo, se debe contar con previa aprobación de la secretaría de Planeación y la Oficina de Control Interno de Gestión.
La Secretaría de Planeación, actuando en el marco de las normas, atendió las recomendaciones de la OCIG, de incluir nuevos riesgos en la matriz del PAAC 2020, previa revisión y análisis por parte de los líderes y enlaces de los procesos de la entidad. Se realizó convocatoria a líderes y enlaces del PACC, con el objetivo de revisar los riesgos transversales e inherentes de cada proceso remitidos previamente a este Despacho. 
El documento PAAC 2020 consolidado, integrado por 5 componentes, fue revisado y aprobado por los líderes y los enlaces de los procesos. Por otra parte, se ajustaron los riesgos transversales del Mapa de Riesgos de Corrupción. Así mismo, se revisaron los riesgos inherentes de cada proceso, tal como consta en los chats que se anexan y asistencia a reuniones virtuales realizadas durante el mes de julio.</t>
  </si>
  <si>
    <t>2.2</t>
  </si>
  <si>
    <t>La OCIG para la valorar el porcentaje de avance de la presente acción realiza evaluación al indicador en cada dependencia así:
Administrativa: 100%
OCIG: 100%
DADEP: 100%
Educación: 100%
Interior: 100%
Planeación: 100%
Prensa y Comunicaciones: 100%
Salud: 100%
UTSP: 100%
Valorización: 100%
Jurídica: 100%
Desarrollo Social: 100%
OATIC: 100%
Infraestructura: 100%
OCID: 100%
Hacienda: 66%
Se promedian los valores dados en cada una de las dependencias.</t>
  </si>
  <si>
    <t xml:space="preserve">Subcomponente 3. 
Consulta y Divulgación </t>
  </si>
  <si>
    <t>3.1</t>
  </si>
  <si>
    <t>Todas las Dependencias (nivel interno)
Prensa y Comunicaciones (nivel externo)</t>
  </si>
  <si>
    <t xml:space="preserve">Subcomponente 4. 
Monitoreo y revisión </t>
  </si>
  <si>
    <t>4.1</t>
  </si>
  <si>
    <t>Todos los Procesos responsable del PAAC</t>
  </si>
  <si>
    <t>Subcomponente 5. 
Seguimiento</t>
  </si>
  <si>
    <t>5.1</t>
  </si>
  <si>
    <t xml:space="preserve">Oficina de Control Interno de Gestión </t>
  </si>
  <si>
    <t>La Oficina de Control Interno de Gestión durante la vigencia 2020 realizó tres seguimientos en periodos cuatrimestrales en cumplimiento a la política de Administración del riesgo (Corte a Dic de 2019 y corte a Abril y Agosto de 2020) los cuales se sustentan con actas de visita a cada dependencia y la respectiva publicación de manera oportuna en la página web institucional en el link: https://www.bucaramanga.gov.co/la-ruta/plan-anticorrupcion-y-atencion-al-ciudadano/</t>
  </si>
  <si>
    <t>5.2</t>
  </si>
  <si>
    <t>Oficina de Control Interno de Gestión / OATIC</t>
  </si>
  <si>
    <r>
      <rPr>
        <b/>
        <sz val="10"/>
        <rFont val="Arial"/>
        <family val="2"/>
      </rPr>
      <t>La Oficina de Control Interno de Gestión</t>
    </r>
    <r>
      <rPr>
        <sz val="10"/>
        <rFont val="Arial"/>
        <family val="2"/>
      </rPr>
      <t xml:space="preserve"> La Oficina de Control Interno de Gestión durante la vigencia 2020 realizó tres seguimientos en periodos cuatrimestrales en cumplimiento a la política de Administración del riesgo (Corte a Dic de 2019 y corte a Abril y Agosto de 2020) los cuales se sustentan con actas de visita a cada dependencia y la respectiva publicación de manera oportuna en la página web institucional en el link: https://www.bucaramanga.gov.co/la-ruta/plan-anticorrupcion-y-atencion-al-ciudadano/
</t>
    </r>
    <r>
      <rPr>
        <b/>
        <sz val="10"/>
        <rFont val="Arial"/>
        <family val="2"/>
      </rPr>
      <t xml:space="preserve">OATIC: </t>
    </r>
    <r>
      <rPr>
        <sz val="10"/>
        <rFont val="Arial"/>
        <family val="2"/>
      </rPr>
      <t>Las publicaciones de los seguimientos 1 y 2 presentados por la oficina de control interno de gestión se encuentran disponibles en la página web, con el siguiente link de acceso:  https://www.bucaramanga.gov.co/la-ruta/plan-anticorrupcion-y-atencion-al-ciudadano/   De igual forma se anexa fotografía con el contenido de la página.
OBSERVACIÓN OCIG:  OATIC aporta pantallazo de la página web que permite validar la publicación de los seguimientos al Plan Anticorrupción y Mapa de Riesgos de Corrupción de la vigencia 2020, por lo anterior, se da cumplimiento a la acción propuesta.</t>
    </r>
  </si>
  <si>
    <t>Componente 2: Estrategia Anti trámites</t>
  </si>
  <si>
    <t>Licencia de Intervención de Espacio Público</t>
  </si>
  <si>
    <t>Secretaría de Planeación - OATIC</t>
  </si>
  <si>
    <r>
      <rPr>
        <b/>
        <sz val="10"/>
        <rFont val="Arial"/>
        <family val="2"/>
      </rPr>
      <t xml:space="preserve">PLANEACIÓN 30%: </t>
    </r>
    <r>
      <rPr>
        <sz val="10"/>
        <rFont val="Arial"/>
        <family val="2"/>
      </rPr>
      <t xml:space="preserve">El trámite no ha tenido ninguna mejora debido a que la OATIC está trabajando en el diseño del nuevo portal de trámites, que permita conexión con otros sistemas de la entidad que resulte más eficiente y no por terceros como existe actualmente
Las estadísticas de este año son las siguientes, las cuales se han reducido notablemente debido a la situación de pandemia:
Enero: 7, febrero: 29, Marzo: 30, Abril: 6
Mayo: 1, Junio: 11, Julio: 23, Agosto: 20, Septiembre: 16 y Octubre: 21. Se anexa un pantallazo del SUIT, donde se evidencia que se ha cargado la información hasta junio de 2020.
OBSERVACIÓN OCIG: La OCIG recomienda dar aplicabilidad a la plataforma del SUIT, en el cual se encuentra registrado el trámite de Licencia de Intervención del espacio público.  Se mantiene el porcentaje de avance del seguimiento anterior.
</t>
    </r>
    <r>
      <rPr>
        <b/>
        <sz val="10"/>
        <rFont val="Arial"/>
        <family val="2"/>
      </rPr>
      <t xml:space="preserve">OATIC 33.3%: </t>
    </r>
    <r>
      <rPr>
        <sz val="10"/>
        <rFont val="Arial"/>
        <family val="2"/>
      </rPr>
      <t>En las reuniones sostenidas para la construcción del componente 2 para el año 2021, la secretaría de planeación manifestó que esta actividad se realizaría en el año 2021, por lo tanto, la oficina TIC no podrá presentar soporte al desarrollo de esta acción. Se anexa acta.
OBSERVACIÓN OCIG: El Acta de reunión de fecha 11 de diciembre de 2020 define los trámites para la vigencia 2021.   
La OCIG recomienda dar aplicabilidad a la plataforma del SUIT, en el cual se encuentra registrado el trámite de Licencia de Intervención del espacio público.  
Se mantiene el porcentaje de avance del seguimiento anterior.</t>
    </r>
  </si>
  <si>
    <t>Procedimiento para la Devolución y/o  Compensación de Pagos en Exceso y Pago de lo no debido (Devolución y/o compensación de saldos a favor)</t>
  </si>
  <si>
    <t>Secretaría de Hacienda</t>
  </si>
  <si>
    <t>La Secretaría de Hacienda allega los soportes de manera extemporanea para el periodo de sep a dic 2020.
Por lo anterior se mantiene el porcentaje de cumplimiento de anterior seguimiento.</t>
  </si>
  <si>
    <t xml:space="preserve">Impuestos municipales </t>
  </si>
  <si>
    <t>Registro de Inhumación de Cadáveres</t>
  </si>
  <si>
    <t>OATIC
Secretaría del Salud y Ambiente</t>
  </si>
  <si>
    <r>
      <t xml:space="preserve">
</t>
    </r>
    <r>
      <rPr>
        <b/>
        <sz val="10"/>
        <rFont val="Arial"/>
        <family val="2"/>
      </rPr>
      <t xml:space="preserve">SALUD 33,3: </t>
    </r>
    <r>
      <rPr>
        <sz val="10"/>
        <rFont val="Arial"/>
        <family val="2"/>
      </rPr>
      <t xml:space="preserve">Mediante correo electrónico de fecha 10 de noviembre de 2020 referente a la entrega a OATIC de la digitalización del libro de defunciones año 2009, los años 2010 y 2011 quedan pendientes para ser digitalizados en la vigencia 2021 ya que se requiere de personal auxiliar para realizar esta labor y en esta vigencia no hubo Convenio con el SENA ni colegios para la realización de esta labor.
OBSERVACIÓN OCIG: Se evidencia correo electrónico de fecha 10 de noviembre de 2020, en el cual se anexa cuadro Excel correspondiente a la digitalización del archivo-libro de defunciones del año 2009.  
El indicador contempla la digitalización del archivo de defunciones de las vigencias 2009-2010 y 2011, conforme a la evidencia se digitalizó el libro de la vigencia 2009, por lo anterior se reporta un avance del 33,3%.
</t>
    </r>
    <r>
      <rPr>
        <b/>
        <sz val="10"/>
        <rFont val="Arial"/>
        <family val="2"/>
      </rPr>
      <t xml:space="preserve">OATIC 33,3%: </t>
    </r>
    <r>
      <rPr>
        <sz val="10"/>
        <rFont val="Arial"/>
        <family val="2"/>
      </rPr>
      <t>Se presenta correo recibido en el mes de noviembre de la secretaría de salud, con la base de datos cargada relacionada con la Digitalización del Archivo - libro de Defunciones del año 2009
OBSERVACIÓN OCIG: Por parte de OATIC se adjunta correo electrónico de fecha 10 de noviembre de 2020, en el cual se anexa cuadro Excel correspondiente a la digitalización del archivo-libro de defunciones del año 2009.  
El indicador contempla la digitalización del archivo de defunciones de las vigencias 2009-2010 y 2011, conforme a la evidencia se digitalizó el libro de la vigencia 2009, por lo anterior se reporta un avance del 33,3%</t>
    </r>
  </si>
  <si>
    <t>Vacunación antirrábica de caninos y felinos (Procedimiento)</t>
  </si>
  <si>
    <t>Secretaría de Salud y Medio Ambiente</t>
  </si>
  <si>
    <t xml:space="preserve">Oficio de fecha 19 de octubre de 2020 junta de acción comunal Barrio Santander referente a requerimiento de brigada para esterilización y vacunación de mascotas (gatos y perros). RTA: Oficio SSYA 4827-2020 de fecha 22 de octubre de 2020
Petición No. 202010305275 Vacunación Esterilización Colorados Carlos Hernando Quintero Martínez de fecha oct 23/2020. RTA: oficio S-SSYA 5029-202010305275 de Nov 3/2020
Petición No. 202010306824 Brisas Del Paraíso Oct 31/2020. RTA: S-SSYA 5037-202010306824 de fecha Nov 3/2020. 
Petición 202010305262 Jorge Eduardo Amado Roa- Ladralo.com RTA. Oficio S-SSyA 5030-2020 de fecha Nov 3/2020.
Petición 202011323703 Sandra Patricia Santo domingo Guarín Nov 20 de 2020, RTA Nov 23/2020. 
Petición No. 202011326052 Luz De Salvación de fecha Nov 27//2020 RTA: oficio S-SSYA 5710-202011326052 de fecha 4/12/20
Petición No. 202011326152 Alba María Acosta Páez de fecha Nov 27//2020 RTA: oficio S-SSYA 5711-202011326152 de fecha Dic 4/2020
OBSERVACION OCIG: Revisadas las evidencias aportadas se pudo constatar que la Secretaría de Salud, dio respuesta a los peticionarios dentro de los 5 días posteriores a la solicitud, sin embargo, en algunos casos no se atendó el requerimiento por carencia de personal para atender la solicitud; por lo que se recomienda dar prioridad a estas solicitudes para ser atendidas durante la vigencia 2021; así mismo dar aplicabilidad a la plataforma del SUIT, en el cual se encuentra registrado el trámite. </t>
  </si>
  <si>
    <t>Permiso de espectáculos públicos</t>
  </si>
  <si>
    <t>Secretaría del Interior - Oficina de Asuntos Legales</t>
  </si>
  <si>
    <t>La Secretaría del Interior allega los soportes de manera extemporanea para el periodo de sep a dic 2020.
Por lo anterior se mantiene el porcentaje de cumplimiento de anterior seguimiento.</t>
  </si>
  <si>
    <t>Categorización de parqueaderos</t>
  </si>
  <si>
    <t>Secretaría del Interior - Oficina de Publicidad Exterior</t>
  </si>
  <si>
    <t>Registro de publicidad exterior</t>
  </si>
  <si>
    <t>Componente 3: Rendición de Cuentas</t>
  </si>
  <si>
    <t>Subcomponente 1.
Información de calidad y en lenguaje comprensible</t>
  </si>
  <si>
    <t>Secretaría de Planeación
Despacho Alcalde</t>
  </si>
  <si>
    <t>En el mes de marzo de la presente anualidad, se realizó el proceso de diseño de la encuesta de percepción ciudadana sobre el ejercicio de rendición de cuentas para la vigencia 2020, la cual, fue revisada y aprobada por la Secretaría de Planeación, el Despacho Alcalde (Equipo de transparencia), y la Oficina de Control Interno de Gestión - OCIG.  Así, una vez aprobada, esta se publicó en la página web institucional de la entidad para consulta de los ciudadanos en el link: https://docs.google.com/forms/d/1XBDqWYaKnos6EI7zGjbjkssU7WRpc-OiWu6PzFnFGF0/viewform?edit_requested=true.
Por otra parte, se difundió en redes sociales y se remitió por correo electrónico a las JAC y JAL, tal como consta en las evidencias anexas. 
Entre los meses de Abril y mayo, la Secretaría de Planeación, realizó el análisis estadístico de los resultados obtenidos, previo cierre de la encuesta, y procedió a efectuar la consolidación del documento diagnóstico final para envío al Despacho Alcalde, quienes, por su parte, tenían a su cargo la formulación de la estrategia respectiva, así como su entrega antes del día 29 de mayo, tal como se fijó en el PAAC 2020, el cual se encuentra disponible para consulta, a través del link: https://www.bucaramanga.gov.co/la-ruta/plan-anticorrupcion-y-atencion-al-ciudadano/
Por último, dando cumplimiento a la acción prevista en el PAAC 2020, el día 29 de mayo de 2020, se realizó la publicación de los documentos diagnóstico y estrategia de Rendición de Cuentas, en el sitio web institucional. Documentos que se encuentran disponibles para consulta, a través de los links: https://www.bucaramanga.gov.co/el-atril/wp-content/uploads/2020/05/Diagn%C3%B3stico-de-rendici%C3%B3n-de-cuentas.pdf
https://www.bucaramanga.gov.co/el-atril/wp-content/uploads/2020/06/Estrategia-de-rendici%C3%B3n-de-cuentas-2020-v1.pdf.</t>
  </si>
  <si>
    <t>1.2</t>
  </si>
  <si>
    <t>OATIC
Todas las Dependencias</t>
  </si>
  <si>
    <t>La OCIG para la valorar el porcentaje de avance de la presente acción realiza evaluación al indicador en cada dependencia así:
Administrativa: 100%
OCIG: 100%
DADEP: 100%
Educación: 100%
Interior: 100%
Planeación: 100%
Prensa y Comunicaciones: 100%
Salud: 100%
UTSP: 100%
Valorización: 100%
Jurídica: 100%
Desarrollo Social: 100%
OATIC: 100%
Infraestructura: 100%
OCID: 100%
Hacienda: 100%
Los cuales se publican en la Pagina Web Insitucional en en enlace:https://www.bucaramanga.gov.co/el-atril/informes-de-gestion-2020/ Se promedian los valores dados en cada una de las dependencias.</t>
  </si>
  <si>
    <t>1.3</t>
  </si>
  <si>
    <t>Subsecretaría Administrativa de Bienes y Servicios</t>
  </si>
  <si>
    <t>Se realizo la publicación del Plan Anual de Adquisiciones vigencia 2020 en la página Web de la entidad en el link  http://www.bucaramanga.gov.co/la-ruta/plan-anual-de-adquisiciones/    y cada vez que las dependencia solicitaron modificación la secretaría administrativa  actualizó y publicó sus respectivas versiones como se evidencia  en las imágenes adjuntas, al a fecha de este seguimiento se han realizado 95 modificaciones.
Se anexa:
1. Archivos de las versiones del Secop II
2. Documento de verificación de la publicación en el Secop II
3. Captura de imagen de la Publicación en la página web de la entidad.
OBSERVACIÓN OCIG: Se valida en la página web de la Alcaldía y en la página de Colombia Compra Eficiente, la publicación y actualizaciones del Plan Anual de Adquisiciones para un total de 95 modificaciones.</t>
  </si>
  <si>
    <t>1.4</t>
  </si>
  <si>
    <t>Todas las Secretarias
Prensa y Comunicaciones</t>
  </si>
  <si>
    <t>La OCIG para la valorar el porcentaje de avance de la presente acción realiza evaluación al indicador en cada dependencia así:
Administrativa: 100%
Educación: 100%
Interior: 75%
Planeación: 100%
Prensa y Comunicaciones: 100%
Salud: 100%
Jurídica: 0%
Desarrollo Social: 100%
OATIC: 100%
Infraestructura: 100%
Hacienda: 66%
Se promedian los valores dados en cada una de las dependencias.</t>
  </si>
  <si>
    <t>1.5</t>
  </si>
  <si>
    <t>Secretaría de Hacienda
OATIC</t>
  </si>
  <si>
    <r>
      <rPr>
        <b/>
        <sz val="10"/>
        <rFont val="Arial"/>
        <family val="2"/>
      </rPr>
      <t xml:space="preserve">OATIC (100%): </t>
    </r>
    <r>
      <rPr>
        <sz val="10"/>
        <rFont val="Arial"/>
        <family val="2"/>
      </rPr>
      <t xml:space="preserve">Los informes de situación financiera publicados se pueden consultar en el siguiente link https://www.bucaramanga.gov.co/el-atril/informe-general-de-la-situacion-financiera/   Se anexa fotografía de publicación.
OBSERVACIÓN OCIG:  Por parte de OATIC se anexa oficio de fecha 24 de septiembre de 2020, en la cual se solicita a la Secretaría de Hacienda la información financiera a publicar, así mismo se anexa imagen de publicación de los Estados Financieros de los períodos de enero, febrero, marzo, abril, mayo, junio, julio, agosto y septiembre de 2020.  Porcentaje de cumplimiento 100%, toda vez que la fecha programada es 30 de octubre de 2020, que corresponde a los estados Financieros del mes de septiembre de 2020.  Por parte de la OCIG, se recomienda la publicación de los Estados Financieros de los periodos de octubre, noviembre y diciembre de 2020.
</t>
    </r>
    <r>
      <rPr>
        <b/>
        <sz val="10"/>
        <rFont val="Arial"/>
        <family val="2"/>
      </rPr>
      <t xml:space="preserve">La Secretaría de Hacienda (50%) </t>
    </r>
    <r>
      <rPr>
        <sz val="10"/>
        <rFont val="Arial"/>
        <family val="2"/>
      </rPr>
      <t>La Secretaría de Hacienda allega los soportes de manera extemporanea para el periodo de sep a dic 2020.
Por lo anterior se mantiene el porcentaje de cumplimiento de anterior seguimiento 50%.</t>
    </r>
  </si>
  <si>
    <t>1.6</t>
  </si>
  <si>
    <t>Secretaría Jurídica</t>
  </si>
  <si>
    <t xml:space="preserve">Se informa por parte de la Secretaría Jurídica, que el informe de contratación del primer semestre de la vigencia 2020 se encuentra publicado en la página web de la Entidad link: https://www.bucaramanga.gov.co/el-atril/informes-de-contratacion/.
Para efectos adjuntan como evidencia el informe publicado, así como el pantallazo de su publicación.
La Oficina de Control Interno de Gestión, procedió a la revisión en la página web de la Entidad, verificando que el informe de contratación citado, se encuentra publicado en el link citado.
En virtud de lo anterior y teniendo en cuenta el avance del 50% registrado en el acta de visita de seguimiento de fecha Mayo 12 de 2020, se evidencia el cumplimiento del indicador de esta actividad, por lo cual se dará el porcentaje de cumplimiento del 100%. </t>
  </si>
  <si>
    <t>Subcomponente 2. 
Diálogo de doble vía con la ciudadanía y sus organizaciones</t>
  </si>
  <si>
    <t>Prensa y Comunicaciones</t>
  </si>
  <si>
    <t>Despacho Alcalde
Secretaría de Planeación</t>
  </si>
  <si>
    <t>Subcomponente 3. 
Incentivos para motivar la cultura de la rendición y petición de cuentas</t>
  </si>
  <si>
    <t>Secretaría Jurídica
OATIC</t>
  </si>
  <si>
    <r>
      <rPr>
        <b/>
        <sz val="10"/>
        <rFont val="Arial"/>
        <family val="2"/>
      </rPr>
      <t>Jurídica 100%:</t>
    </r>
    <r>
      <rPr>
        <sz val="10"/>
        <rFont val="Arial"/>
        <family val="2"/>
      </rPr>
      <t xml:space="preserve"> Por parte de la Secretaría Jurídica no allegaron evidencias para evaluar  esta actividad.
Por tal motivo se deja el porcentaje anteriormente evaluado.
Se les recuerda la importancia de enviar la información requerida completa para así realizar las evaluaciones de forma oportuna y veridica por parte de esta oficina.
</t>
    </r>
    <r>
      <rPr>
        <b/>
        <sz val="10"/>
        <rFont val="Arial"/>
        <family val="2"/>
      </rPr>
      <t>OATIC 33,3%:</t>
    </r>
    <r>
      <rPr>
        <sz val="10"/>
        <rFont val="Arial"/>
        <family val="2"/>
      </rPr>
      <t xml:space="preserve"> Se coordinó con la secretaría jurídica la realización de la sensibilización por medio de la plataforma de campus virtual, por medio de la cual todos los funcionarios podrán acceder a la sensibilización. De esta forma se anexa circular y correo electrónico enviado como invitación, así mismo se envía formato de Excel con el listado de participantes.
OBSERVACIÓN OCIG: Con corte al segundo cuatrimestre, no se reporta avance de cumplimiento.  Para el presente seguimiento OATIC adjunta como evidencia la Circular 059 de 09 de noviembre de 2020 de la Secretaría Jurídica y Subsecretaría Administrativa sobre Participación de sensibilización en Transparencia y Observatorio Digital Municipal.  Se anexa igualmente evidencia del correo electrónico con la presentación de la Estrategia de Comunicación elaborada por el Equipo de Transparencia, Secretaría Jurídica y TIC a través del Campus Virtual y la Asistencia con calificación de 205 participantes.  De lo anterior, se observa que de 3 sensibilizaciones, dentro de la fecha programada, se realizó una (01) sensibilización a Servidores Públicos y Contratistas.</t>
    </r>
  </si>
  <si>
    <t>Subcomponente 4.
Evaluación y retroalimentación a la gestión institucional</t>
  </si>
  <si>
    <t>Oficina de Control Interno de Gestión</t>
  </si>
  <si>
    <t>La OCIG realizó evaluación a la Audiencia de Rendición de Cuentas correspondiente a la vigencia 2020, dicho informe se publica en la pagina web institucional en el enlace: https://www.bucaramanga.gov.co/el-atril/tabla-informes-control-interno-gestion/</t>
  </si>
  <si>
    <t>Componente 4: Mecanismos para mejorar la Atención al Ciudadano</t>
  </si>
  <si>
    <t>Subcomponente 1. 
Estructura Administrativa y direccionamiento estratégico</t>
  </si>
  <si>
    <t>OATIC</t>
  </si>
  <si>
    <t>Se anexa evidencia fotográfica, planillas de asistencia, actas de reunión y piezas publicitarias relacionadas con la divulgación de trámites en línea.
OBSERVACIÓN OCIG: Se aportan evidencias de las actividades en 4 Punto Digitales (cupos escolares, Colombia Mayor, Subsidios Invisbu).  Dentro de la fecha programada, se ha cumplido con la Meta prevista</t>
  </si>
  <si>
    <t>Subcomponente 2. 
Fortalecimiento de los canales de atención.</t>
  </si>
  <si>
    <t>Se realizo estrategia con el objetivo de informar a la comunidad sobre los diferentes canales de atención y tramites dispuesto por la alcaldía de Bucaramanga para la ciudadanía en general, a tras de publicaciones.
Para la implementación de esta estrategia se envió solicitud a prensa y comunicaciones para que se realicen las campañas de difusión.
Por parte de la OCIDG, se revisaron las evidencias presentadas por la secretaría administrativa la cual se encuentra conforme a la actividad planteada.</t>
  </si>
  <si>
    <t>Todos los procesos que ofrecen servicio al cliente externo.
Líder: Secretaría Administrativa (Proceso de Gestión  de Servicio al Ciudadano) con el apoyo de la Secretaría de Planeación.</t>
  </si>
  <si>
    <t>2.3</t>
  </si>
  <si>
    <t>Prensa y Comunicaciones
OATIC</t>
  </si>
  <si>
    <t>PRENSA Y COMUNICACIONES: 100%
La Oficina de Control Interno evidencia que la Oficina de Prensa y Comunicación ha cumplido con la publicación de los trámites y Servicios.
OATIC 100%: La Oficina TIC realiza difusiones de trámites y servicios brindados a la ciudadanía por medio de la plataforma Facebook por el equipo de los puntos digitales, por cuando se anexan algunas fotografías de estas acciones. Adicionalmente realizan difusiones por medio de correo electrónico a los servidores públicos y contratistas de la entidad relacionados con servicios y trámites que solicitan las dependencias de la administración.
OBSERVACIÓN OCIG: OATIC adjunta correos electrónicos y piezas publicitarias de la difusión de trámites.</t>
  </si>
  <si>
    <t>2.4</t>
  </si>
  <si>
    <t>El día 04 de septiembre de 2020, la Secretaria Administrativa realizó socialización en el Sistema Integrado de Gestión de la Calidad y Servicio al Ciudadano por medio de la Plataforma Microsoft Teams, como se evidencia en el link https://web.microsoftstream.com/video/c7053b45-e4fd-455a-a6e3-0d19ad4168d4  y la ficha técnica adjunta.
Igualmente el día 23 de octubre de 2020, la Secretaria Administrativa realizó inducción,  socialización en servicio al cliente al personal que presta servicios en el centro administrativo municipal especializado –CAME.
OBSERVACIÓN OCIG: En el seguimiento al PAAC con corte a agosto 31 de 2020, se validó la expedición de la Circular No. 42 de agosto de 2020, recomendando la realización de otras socializaciones antes de la fecha programada (30 de noviembre de 2020.
Informe de la Capacitación de 4 de septiembre de 2020 con la participación de 83 servidores públicos y soportes de asistencia en capacitación de 23 de octubre de 2020.</t>
  </si>
  <si>
    <t>2.5</t>
  </si>
  <si>
    <t>Secretaría de Educación</t>
  </si>
  <si>
    <t xml:space="preserve">Durante el periodo comprendido entre 1 de septiembre al 31 de diciembre de 2020, en el sistema SAC 2.0 y GSC, fueron recibidas por vía web un total de 5.323 requerimientos, equivalentes al 98,89% en cuanto al total de radicaciones (5.383). 
En la plataforma de PQRSD de la Alcaldía, se recibió un poco más del 13% de Solicitudes direccionadas a la Secretaría de Educación en este periodo de tiempo.
También se socializó circular N° 242 del 19 de noviembre de 2020 con el personal docente y administrativo de la Secretaría de Educación, reiterando las orientaciones para radicar solicitudes a través del SAC 2,0.
Se anexa el listado de los requerimientos recibidos durante los cuatro meses reportados y Circular 242 de noviembre 19 de 2020.
</t>
  </si>
  <si>
    <t>Subcomponente 3.
Talento Humano</t>
  </si>
  <si>
    <t>La secretaria administrativa realizo estrategia de divulgación del Código de integridad, realizando actualizando un curso en el campus virtual donde se evalúa los conocimientos adquiridos y se encuentra un test de precepción con el fin de realizar una medición periódica de la implementación del Código, mostrando la percepción que
tiene el servidor público de sus compañeros, de sus jefes, de él mismo y de su entidad en general. 
Se anexa:
1. Actas de reunión de la creación de actividades.
2. Estrategia de implementación Código de integridad.
3. Test de percepción
4. imágenes de la implementación del curso con su estrategia.
Por parte de la OCIDG, se revisó las evidencias aportadas por parte de la secretaría administrativa para dar cumplimiento Implementación y aplicación de instrumentos para la medición del nivel de apropiación de los funcionarios frente al Código de Integridad, se evidencia que cumplió de conformidad a la actividad planteada.</t>
  </si>
  <si>
    <t>Subcomponente 4. 
Normativo y procedimental</t>
  </si>
  <si>
    <t>En el seguimiento anterior su avance fue del 75%, para  completar el 100%, se anexa informe de comportamental de PQRSD entre el periodo comprendido del 01 de julio al 30 de septiembre de 2020, en lo que se evidencia el cumplimiento de la Ley 1755 de 2015, este informe se encuentra publicado en la pagina web de la entidad en el siguiente link https://www.bucaramanga.gov.co/el-atril/mecanismo-presentar-quejas-pqrsd/
OBSERVACIÓN OCIG: El proceso de gestión de servicio al ciudadano realizó los informes correspondientes a los trimestres 1, 2 y 3 de 2020, en los que se evidencia el cumplimiento de la Ley 1755 de 2015, este informe se encuentra publicado en la página web de la entidad en el siguiente link https://www.bucaramanga.gov.co/el-atril/mecanismo-presentar-quejas-pqrsd/, siendo así las cosas se da un avance del 100% para este seguimiento</t>
  </si>
  <si>
    <t>4.2</t>
  </si>
  <si>
    <t>En el seguimiento anterior la Secretaria Administrativa obtuvo un porcentaje de avance del 66,66%, y con corte al 30 de diciembre de 2020, se realizó seguimiento a las diferentes secretarias y/o oficinas que están incumpliendo con los establecido en la Ley 1755 del 2015, en los meses septiembre y octubre de 2020. Dichos seguimientos están evidenciados con oficios a las diferentes dependencias de la administración municipal en donde se relacionan las PQRSD que presentan extemporaneidad.
OBSERVACIÓN OCIG:  La Secretaria Administrativa como administradora del Sistema de PQRS, realiza seguimiento mensual a las diferentes secretarias u oficinas que están incumpliendo con los establecido en la Ley 1755 del 2015, para la fecha se anexan los seguimientos de agosto y septiembre (Oficios de septiembre y octubre de 2020). Dichos seguimientos están evidenciados con oficios a las diferentes dependencias de la administración municipal en donde se relacionan las PQRSD que se encuentran próximos a vencer y extemporáneos. 
La Oficina de Control Interno recomienda hacer énfasis en tomar las medidas y controles pertinentes con el fin de cumplir con los términos de ley para las respuestas de PQRSD.</t>
  </si>
  <si>
    <t>Subcomponente 5. 
Relacionamiento con el ciudadano</t>
  </si>
  <si>
    <t>La Secretaría Administrativa durante el tercer cuatrimestre de la vigencia 2020, realizó gestiones pendientes a lograr la elaboración del informe mediciones del nivel de satisfacción del servicio ciudadano, correspondiente al segundo semestre del 2020, relacionadas con la creación de procedimiento de evaluación del usuario en contingencia que se encuentra para aprobación en el SGC, es por anterior que a la fecha no se ha publicado este informe.
OBSERVACIÓN OCIG: La Secretaría Administrativa durante el tercer cuatrimestre implementó el procedimiento para Evaluación del Nivel de Satisfacción del usuario en Contingencia.  
El indicador establece dos (02) mediciones del nivel de satisfacción del servicio ciudadano realizado y publicado.  En el mes de marzo se reportó el informe correspondiente al II semestre de 2019.  Así las cosas se mantiene el porcentaje de avance dado en el seguimiento anterior.</t>
  </si>
  <si>
    <t xml:space="preserve">Componente 5: Transparencia y acceso a la información </t>
  </si>
  <si>
    <t>Subcomponente 1.
Transparencia Activa</t>
  </si>
  <si>
    <t xml:space="preserve"> OATIC
Secretaría Jurídica</t>
  </si>
  <si>
    <r>
      <rPr>
        <b/>
        <sz val="10"/>
        <rFont val="Arial"/>
        <family val="2"/>
      </rPr>
      <t xml:space="preserve">JURIDICA 0%: </t>
    </r>
    <r>
      <rPr>
        <sz val="10"/>
        <rFont val="Arial"/>
        <family val="2"/>
      </rPr>
      <t>Por parte de la secretaría Jurídica no allegaron evidencias para evaluar  esta actividad.
Por tal motivo se deja el porcentaje atnteriormente evaluado.
Se les recuerda la importancia de enviar la información requerida completa para así realizar las evaluaciones de forma oportuna y veridica por parte de esta oficina.
OATIC: Se presentan las matrices de los seguimientos realizados a las publicaciones y mantenimiento de las categorías de información pública del portal www.bucaramanga.gov.co.
OBSERVACIÓN OCIG: Para el tercer cuatrimestre, se realiza seguimiento con corte a 6 de noviembre de 2020, cuadro que refleja el estado de la actualización de contenidos conforme lo establece la ley 1712 de 2014 y Resolución 3564 de 2015 de MinTIC.  No obstante se encuentra fuera de la fecha programada (6 de noviembre de 2020), por lo anterior, se mantiene el porcentaje de avance del último seguimiento.</t>
    </r>
  </si>
  <si>
    <t>66.6</t>
  </si>
  <si>
    <t>Se anexan fotografías de publicación de Datos Abiertos del municipio de Bucaramanga en el Portal www.datos.gov.co
OBSERVACIÓN OCIG: la OATIC adjunta imagen de publicación de Datos Abiertos de 5 grupos de datos (Seguridad y defensa-Salud y Protección Social, Transporte y Reconciliación e Inclusión Social) durante el mes de noviembre de 2020. Fecha de actualización: noviembre 11 a noviembre 20 de 2020.  Fecha prevista de cumplimiento 16 de octubre de 2020.  Por lo anterior, se mantiene el porcentaje de avance del último seguimiento.</t>
  </si>
  <si>
    <t>Secretaría  Administrativa</t>
  </si>
  <si>
    <t>Desde la subsecretaría Administrativa se presenta  un informe general con corte  17 de diciembre de 2020,  donde se informa el cumplimiento del 100% del cargue de la información  del módulo de vinculación y liquidación del SIGEP, de los contratistas de prestación de servicios vinculados y desvinculados,  de conformidad a la información suministrada por el software de la alcaldía de Bucaramanga  (SIF), donde se describe que se realizó la vinculación en el módulo de  877 contratistas respecto a los 877 inscritos en el Sistema integral financiero.
OBSERVACIÓN OCIG: Por parte de la Secretaría Administrativa se entrega Informe sobre la verificación en el SIGEP de vinculación y desvinculación de funcionarios y contratistas de fecha 18 de diciembre de 2020.  Se establecen indicadores de cumplimiento del 100% en contratos vinculados y liquidados en el SIGEP. 
Por lo anterior, se da un cumplimiento del 100% del indicador.</t>
  </si>
  <si>
    <t>Desde la subsecretaría Administrativa se presenta un informe general con corte 17 de diciembre de 2020, donde se realizó el ingreso en el módulo de vinculación y liquidación del SIGEP del personal de planta de la Alcaldía de Bucaramanga. reportando un 100% de vinculaciones respecto a la información de nómina y un 100% de personas desvinculadas.
BSERVACIÓN OCIG: Por parte de la Secretaría Administrativa se entrega Informe sobre la verificación en el SIGEP de vinculación y desvinculación de funcionarios y contratistas de fecha 18 de diciembre de 2020.  Se establecen indicadores de cumplimiento del 100% en empleados vinculados y desvinculados en la plataforma del SIGEP. 
Por lo anterior, se da un cumplimiento del 100% del indicador</t>
  </si>
  <si>
    <t>Subcomponente 2.
Transparencia pasiva</t>
  </si>
  <si>
    <t>Todas las Dependencias</t>
  </si>
  <si>
    <t xml:space="preserve">Subcomponente 3.
Instrumentos de gestión de información </t>
  </si>
  <si>
    <t>La OCIG para la valorar el porcentaje de avance de la presente acción realiza evaluación al indicador en cada dependencia así:
Administrativa: 100%
DADEP: 50%
Educación: 100%
Interior: 50%
Planeación: 100%
Prensa y Comunicaciones: 0%
Salud: 100%
UTSP: 0%
Valorización: 100%
Jurídica: 100%
Desarrollo Social: 100%
OATIC: 66,6%
Infraestructura: 66,6%
OCID: 100%
Hacienda: 66%
Se promedian los valores dados en cada una de las dependencias.</t>
  </si>
  <si>
    <t>Subcomponente 4 Criterio diferencial de accesibilidad</t>
  </si>
  <si>
    <t>Se realizó capacitación como taller zoom text en convenio con el SENA, para personas en condición de discapacidad visual y auditiva.  Se anexa evidencia fotográfica y listados de asistentes.
OBSERVACIÓN OCIG: La OATIC adjunta evidencia de Curso Zoom Text Modalidad Virtual de fecha 28 de Octubre de 2020, con la cual se cumple la meta de 2020.</t>
  </si>
  <si>
    <t xml:space="preserve">Subcomponente 5.
Monitoreo </t>
  </si>
  <si>
    <t>Secretaría Administrativa
OATIC</t>
  </si>
  <si>
    <r>
      <rPr>
        <b/>
        <sz val="10"/>
        <rFont val="Arial"/>
        <family val="2"/>
      </rPr>
      <t>La Secretaría Administrativa (100%)</t>
    </r>
    <r>
      <rPr>
        <sz val="10"/>
        <rFont val="Arial"/>
        <family val="2"/>
      </rPr>
      <t xml:space="preserve"> Los días 13 y 20 de octubre de 2020, se solicitó a las TIC ajustes al software GSC, asimismo el 30 de octubre de 2020, se llevó a cabo reunión con la oficina asesora TIC, para solicitar mejoras en el software GSC para incluir lineamiento en la generación de información de los reportes para los informes comportamentales de PQRSD y 18 de diciembre de 2020, la contratista de las TIC entrega reporte con las modificaciones del software de PQRS.
OBSERVACIÓN OCIG: Se valida que mediante reunión de fecha 30 de octubre de 2020, se inicia el proceso de mejora, con base en la propuesta presentada.  El día 18 de diciembre de 2020 por parte de OATIC se presenta el Informe de ajustes para la estandarización de los reportes comportamentales de las peticiones registradas en el sistema GSC.</t>
    </r>
    <r>
      <rPr>
        <sz val="10"/>
        <color rgb="FFFF0000"/>
        <rFont val="Arial"/>
        <family val="2"/>
      </rPr>
      <t xml:space="preserve">
</t>
    </r>
    <r>
      <rPr>
        <sz val="10"/>
        <rFont val="Arial"/>
        <family val="2"/>
      </rPr>
      <t xml:space="preserve">
</t>
    </r>
    <r>
      <rPr>
        <b/>
        <sz val="10"/>
        <rFont val="Arial"/>
        <family val="2"/>
      </rPr>
      <t xml:space="preserve">OATIC (100%): </t>
    </r>
    <r>
      <rPr>
        <sz val="10"/>
        <rFont val="Arial"/>
        <family val="2"/>
      </rPr>
      <t xml:space="preserve">Se presenta informe de ajustes reportes informes comportamentales donde se plasman las mejoras al software GSC que fortalezca el módulo de PQRSD.
OBSERVACIÓN OCIG: Informe de ajustes para la estandarización de los reportes comportamentales de las peticiones registradas en el sistema GSC.
</t>
    </r>
  </si>
  <si>
    <t>La OCIG para la valorar el porcentaje de avance de la presente acción realiza evaluación al indicador en cada dependencia así:
Administrativa: 100%
OCIG: 100%
DADEP: 100%
Educación: 100%
Interior: 100%
Planeación: 70%
Prensa y Comunicaciones: 100%
Salud: 100%
UTSP: 100%
Valorización: 100%
Jurídica: 100%
Desarrollo Social: 100%
OATIC: 33,3%
Infraestructura: 100%
OCID: 100%
Hacienda: 66%
Se promedian los valores dados en cada una de las dependencias.</t>
  </si>
  <si>
    <t>La OCIG para la valorar el porcentaje de avance de la presente acción realiza evaluación al indicador en cada dependencia así:
Administrativa: 100%.
OCIG: 100%.
DADEP: 66%
Educación: 100%
Interior: 66%
Planeación: 100%
Prensa y Comunicaciones: 100%
Salud: 100%
UTSP: 100%
Valorización: 100%
Jurídica: 66,66%
Desarrollo Social: 100%
OATIC: 100%
Infraestructura: 66.6%
OCID: 100%
Hacienda: 66%
Se promedian los valores dados en cada una de las dependencias.</t>
  </si>
  <si>
    <t>Se evidencia el plan de comunicaciones, actualizado a julio de 2020 por la Dra. Jazmín Rodríguez Profesional Especializado de prensa y comunicaciones de la época; sin embargo, en el anterior seguimiento con corte a agosto 30 de 2020, no fue suministrado.</t>
  </si>
  <si>
    <r>
      <rPr>
        <b/>
        <sz val="10"/>
        <rFont val="Arial"/>
        <family val="2"/>
      </rPr>
      <t>Planeación 100%</t>
    </r>
    <r>
      <rPr>
        <sz val="10"/>
        <rFont val="Arial"/>
        <family val="2"/>
      </rPr>
      <t>: Dando cumplimiento a la acción prevista en el PAAC 2020, el día 29 de mayo de 2020 se realizó la publicación de la estrategia de Rendición de Cuentas, en el sitio web institucional. Documentos que se encuentran disponibles para consulta, a través del link:https://www.bucaramanga.gov.co/el-atril/wp-content/uploads/2020/06/Estrategia-de-rendici%C3%B3n-de-cuentas-2020-v1.pdf
La ejecución de la estrategia de rendición de cuentas se llevó a cabo bajo 3 etapas: (i) convocatoria, a través de correos electrónicos, desde el grupo de trabajo de protocolo se envió invitación a la audiencia pública de rendición de cuentas al gobernador, los concejales, gremios, entre otros. Además, con el apoyo de la OATIC se grabaron y publicaron en todas las redes sociales de la Alcaldía videos de secretarios invitando al evento de rendición de cuentas; (ii) participación ciudadana, se realizó consulta ciudadana desde la página web de la Alcaldía con el fin de conocer el énfasis que la ciudadanía quería que se tuviera en cuenta en la audiencia. De ésta consulta se contaron 341 respuestas y el 31% de los encuestados quería énfasis en seguridad, un 29% en reactivación económica, 25% proyectos y finanzas con un 15%; (iii) audiencia pública de rendición de cuentas, el día 14 de diciembre se realizó la audiencia pública respetando todos los protocolos de bioseguridad a las personas asistentes, así mismo, para garantizar la participación en el evento se transmitió en vivo por medio de Facebook LIVE, canal TRO y en cinco Ágoras de la ciudad.
OBSERVACIONES OCIG: Se evidencia oficio ADD044-2020 de diciembre 30 de 2020 en donde se relacionan las etapas llevadas a cabo para el cumplimiento de la estrategia de rendición de cuentas.</t>
    </r>
    <r>
      <rPr>
        <sz val="10"/>
        <color rgb="FFFF0000"/>
        <rFont val="Arial"/>
        <family val="2"/>
      </rPr>
      <t xml:space="preserve"> 
</t>
    </r>
    <r>
      <rPr>
        <sz val="10"/>
        <rFont val="Arial"/>
        <family val="2"/>
      </rPr>
      <t xml:space="preserve">
</t>
    </r>
    <r>
      <rPr>
        <b/>
        <sz val="10"/>
        <rFont val="Arial"/>
        <family val="2"/>
      </rPr>
      <t>Despacho Alcalde:</t>
    </r>
    <r>
      <rPr>
        <sz val="10"/>
        <rFont val="Arial"/>
        <family val="2"/>
      </rPr>
      <t xml:space="preserve"> Por parte de la secretaría Jurídica no allegaron evidencias para evaluar  esta actividad.
Por tal motivo se tiene en cuenta unicamente los soportes allegados por la Secretaría de Planeación.
Se les recuerda la importancia de enviar la información requerida completa para así realizar las evaluaciones de forma oportuna y veridica por parte de esta oficina.
</t>
    </r>
  </si>
  <si>
    <t>La OCIG para la valorar el porcentaje de avance de la presente acción realiza evaluación al indicador en cada dependencia así:
Administrativa: 100%
DADEP: 100%
Educación: 100%
Interior: 100%
Planeación: 100%
Salud: 100%
UTSP: 100%
Valorización: 100%
Jurídica: N/A
Desarrollo Social: 100%
OATIC: 100%
Infraestructura: 100%
Hacienda: 50%
Prensa y Comunicaciones 100%
Se promedian los valores dados en cada una de las dependencias.</t>
  </si>
  <si>
    <t>La OCIG para la valorar el porcentaje de avance de la presente acción realiza evaluación al indicador en cada dependencia así:
Administrativa: 66,66%
OCIG: 100%
DADEP: 100%
Educación: 100%
Interior: 100%
Planeación: 100%
Prensa y Comunicaciones: 100%
Salud: 100%
UTSP: 100%
Valorización: 100%
Jurídica: 100%
Desarrollo Social: 100%
OATIC: 100%
Infraestructura: 50%
OCID: 100%
Hacienda: 60%
Se promedian los valores dados en cada una de las dependencias.</t>
  </si>
  <si>
    <t>SEGUIMIENTO TERCER CUATRIMESTRE 
(SEPTIEMBRE A DICIEMBRE) DE 2020</t>
  </si>
  <si>
    <t>RIESGOS</t>
  </si>
  <si>
    <t>ACCIONES</t>
  </si>
  <si>
    <t>RESPONSABLE</t>
  </si>
  <si>
    <t>%
AVANCE
DIC.</t>
  </si>
  <si>
    <t>TODOS LOS PROCESOS
1</t>
  </si>
  <si>
    <t>Cobro por la intervención en los trámites y procesos adelantados por la entidad a favor de terceros, o por intereses personales de los servidores públicos</t>
  </si>
  <si>
    <t>Realización de dos (2) socializaciones del Código Único Disciplinario, a los servidores públicos adscritos a la Administración Municipal.</t>
  </si>
  <si>
    <t>Oficina de Control Interno Disciplinario</t>
  </si>
  <si>
    <t>Durante el tercer cuatrimestre, la Oficina de Control Interno Disciplinario realizó socialización del Código Disciplinario Único a docentes, Comisarías de Familia, funcionarios de planta y Contratistas de la Alcaldía.  Total asistentes 2020:  550</t>
  </si>
  <si>
    <t>Realización de una (1) campaña publicitarias en diferentes medios informando sobre los trámites que no tienen costo según la actualización del portafolio de servicios.</t>
  </si>
  <si>
    <t>Secretaría Administrativa
Oficina Prensa y Comunicaciones</t>
  </si>
  <si>
    <t xml:space="preserve">Se realizó solicitud a la Oficina de Prensa y Comunicaciones para realizar una campaña publicitaria y el día el 29 de diciembre de 2020, por medio de correo electrónico se informó que se elaboró y se realizó difusión en el sistema de audio de Metrolínea y en la programación de la emisora cultural.
Se anexa cuña radial y correo informativo.
OBSERVACIÓN OCIG: Se adjunta correo electrónico para realizar difusión a campaña publicitaria. Por parte de la Secretaría Administrativa se atiende la recomendación de enfatizar en la publicidad que los trámites no tienen costo al ciudadano.
Por lo anterior, se da cumplimiento a la Acción propuesta. </t>
  </si>
  <si>
    <t>Mantenimiento de un  (1) canal virtual que permita la denuncia ciudadana frente a posibles hechos de corrupción.</t>
  </si>
  <si>
    <t>Por parte de OATIC, se aporta imagen de página web habilitado para realizar denuncia ciudadana frente a posibles actos de corrupción, que puede ser consultada a través del link pqr.bucarmanga.gov.co, sin embargo, no refleja una evidencia adicional de mantenimiento.  Por lo anterior, se mantiene el porcentaje de seguimiento con corte a Agosto 31 de 2020.</t>
  </si>
  <si>
    <t>33.3</t>
  </si>
  <si>
    <t>TODOS LOS PROCESOS
2</t>
  </si>
  <si>
    <t>Omitir el cumplimiento de la ley de contratación estatal y lineamientos institucionales.</t>
  </si>
  <si>
    <t>Realización de una (1) socialización a responsables del proceso de contratación y a supervisores en temas de contratación.</t>
  </si>
  <si>
    <t>De conformidad al acta de visita de seguimiento por parte de la Oficina de Control Interno de Gestión, de fecha Mayo 12 de 2020, el porcentaje de cumplimiento de la acción es del 100%.</t>
  </si>
  <si>
    <t>Realización de una (1) socialización sobre la hoja de ruta de los diferentes procesos contractuales al líder del proceso y al personal encargado de la contratación de cada dependencia.</t>
  </si>
  <si>
    <t>Se informa por parte de la dependencia que durante el segundo cuatrimestre de la vigencia 2020 se cumplió con la acción establecida, a través de correo electrónico enviado el día 1 de Julio de 2020, por medio del cual se remite la Circular N.32 de la misma fecha, suscrita por la Doctora Ileana María Boada Harker - Secretaria Jurídica, dirigida a los Secretarios, Subsecretarios de Despacho, Jefes de Oficina, Servidores Públicos y Contratistas en General y cuyo asunto es: “Socialización Hojas Ruta Procesos de Contratación”.
Se anexa como evidencia Circular No. 032 de 2020,   suscrita por la Doctora Ileana María Boada Harker - Secretaria Jurídica con el soporte del correo electrónico enviado el 01 de Julio de 2020.</t>
  </si>
  <si>
    <t>TODOS LOS PROCESOS
3</t>
  </si>
  <si>
    <t xml:space="preserve">
Pérdida, ocultamiento, alteración de documentos públicos y/o divulgación de información confidencial.</t>
  </si>
  <si>
    <t>Diseño de formato que permita el levantamiento y caracterización de información o documentos que deben ser asegurados para cada Dependencia.</t>
  </si>
  <si>
    <t>OATIC
Secretaría Administrativa (Gestión Documental)</t>
  </si>
  <si>
    <t>(OATIC: 100%) El día 9 de diciembre de 2020 se realiza reunión virtual de socialización del formato F-TIC-1400-238,37-040. Mediante Circular Interna No. C-OAT14-2020 de 15 de diciembre de 2020, se solicita el diligenciamiento y envío de Formato F-TIC-1400-238,37-040.
(ADMINISTRATIVA: 100%) Se realizó reunión de trabajo con la persona encargada por parte del asesor de despacho para el área de tics,  para el diseño, creación y aprobación por SGC del formato que permita el levantamiento y caracterización de información o documentos que deben ser asegurados,  para esto se le dio la información de  los documentos de acuerdo con las tablas de retención documental aprobadas por el comité de MIPG en la vigencia 2019 y se encuentra aprobado el día 04 de diciembre de 2020, con el  Código: F-GDO-8600-238,37-016.
OBSERVACIÓN OCIG: Por parte de OATIC y la Secretaría Administrativa se establece el diseño del formato (correos electrónicos de fecha 26 y 27 de agosto de 2020), el cual se aprueba el 4 de diciembre de 2020 en el Sistema de Gestión de Calidad.  El día 9 de diciembre se realiza reunión virtual de socialización del Formato F-TIC-1400-238-,37-040.   Mediante Circular Interna No.C-OAT14-2020 de 15 de diciembre de 2020, se solicita el diligenciamiento y envío del Formato.
Se atiende la recomendación de socializar e implementar el formato.  Por lo anterior, se da cumplimiento a la Acción propuesta.</t>
  </si>
  <si>
    <t>Aplicación una (1) del formato diseñado por OATIC.</t>
  </si>
  <si>
    <t>La OCIG para la valorar el porcentaje de avance de la presente acción realiza evaluación al indicador en cada dependencia así:
Administrativa: 100%.
OCIG: 100%.
DADEP: 100%
Educación: 100%
Interior: 0%
Planeación: 100%
Prensa y Comunicaciones: 0%
Salud: 0%
UTSP: 0%
Valorización: 100%
Juridica: 100%
Desarrollo Social: 100%
OATIC: 90%
Infraestructura: 0%
OCID: 100%
Hacienda: 0%
Se promedian los valores dados en cada una de las dependencias.</t>
  </si>
  <si>
    <t>Actualización una (1) de los planes y políticas relacionadas con la seguridad de la información.</t>
  </si>
  <si>
    <t>OATIC adjunta imagen de actualización del Plan de Copias de Seguridad del Centro de Datos Formato PL-TIC-1400-170-002 y Plan de Recuperación ante desastres (DRP) referente a las TIC de la Alcaldía Formato PL-TIC-1400-170-001 de fecha 19 de Noviembre de 2020.</t>
  </si>
  <si>
    <t>Socialización una (1) de los planes y políticas relacionadas con la seguridad de la información.</t>
  </si>
  <si>
    <t>Mediante correo electrónico de fecha 2 de diciembre de 2020, se socializan las acciones de mejora documental No. 3 de 2020 Proceso TIC.  Se adjunta constancia de reunión vía TEAMS de Fecha 9 de diciembre de 2020.</t>
  </si>
  <si>
    <t>Seguimiento y control a la correspondencia interna.</t>
  </si>
  <si>
    <t>La OCIG para la valorar el porcentaje de avance de la presente acción realiza evaluación al indicador en cada dependencia así:
Administrativa: 100%.
OCIG: 100%.
DADEP: 100%
Educación: 100%
Interior: 0%
Planeación: 100%
Prensa y Comunicaciones: 100%
Salud: 100%
UTSP: 100%
Valorización: 100%
Juridica: 30%
Desarrollo Social: 100%
OATIC: 100%
Infraestructura: 33,3%
OCID: 100%
Hacienda: 20%
Se promedian los valores dados en cada una de las dependencias.</t>
  </si>
  <si>
    <t>TODOS LOS PROCESOS
4</t>
  </si>
  <si>
    <t>Uso indebido de los bienes públicos en beneficio propio o de un particular (vehículos, muebles, inmuebles, equipos, etc.).</t>
  </si>
  <si>
    <t>Remisión de una circular  recordatoria de las responsabilidades a los rectores para el préstamo de los establecimientos educativos para fines no académicos.</t>
  </si>
  <si>
    <t>La Secretaría de Educación realizó Circular N° 234 de noviembre 13 de 2020, con asunto: REITERACION- RESPONSABILIDAD EN PRESTAMO DE LAS INSTALACIONES DE INSTITUCIONES EDUCATIVAS OFICIALES DEL MUNICIPIO DE BUCARAMANGA, la cual fue remitida a los rectores de las I.E. del Municipio de Bucaramanga y publicada en la página de la secretaría de Educación en el siguiente link: http://www.seb.gov.co/wp-content/uploads/2020/11/Circular-No-234-reiteraci%C3%B3n-responsabilidad-en-pr%C3%A9stamo-de-las-instalaciones-de-IE-oficiales-del-Municipio-de-Bucaramanga.pdf.
OBSERVACIONES OCIG: Se adjunta circular 234 de noviembre 13 de 2020. Por lo anterior, se da cumplimiento a la acción propuesta.</t>
  </si>
  <si>
    <t>Actualización del "procedimiento de operación y funcionamiento de los puntos vive digitales y vivelab (Centro de pensamiento de la cuarta revolución industrial)" y formato de solicitud para el uso de espacios puntos vive digital-vivelab.</t>
  </si>
  <si>
    <t>El 13 de noviembre de 2020, se aprueba la Acción de Mejora Documental No. 2 a los procedimientos P-TIC-1400-170-004, P-TIC-1400-170-005 y el 17 de diciembre de aprueba la Acción De Mejora Documental No. 6 al procedimiento P-TIC-1400-170-006</t>
  </si>
  <si>
    <t>Socialización del procedimiento de operación y funcionamiento de los puntos vive digitales y vivelab (Centro de pensamiento de la cuarta revolución industrial) y formato de solicitud para el uso de espacios puntos vive digital-vivelab, al personal que administra los puntos vive digital, vivelab, y servidores públicos y contratistas de la oficina TIC.</t>
  </si>
  <si>
    <t>Por parte de OATIC, se adjunta evidencia de reunión virtual de fecha 26 de noviembre de 2020 sobre socialización de procedimiento de operación y funcionamiento de los Puntos Digitales.</t>
  </si>
  <si>
    <t>Realización de dos (2) actividades de socialización al personal de la administración sobre el uso adecuado y la conservación de los bienes muebles e inmuebles.</t>
  </si>
  <si>
    <t>Secretaría Administrativa
DADEP</t>
  </si>
  <si>
    <t>El día 09 de septiembre de 2020, la Subsecretaria Administrativa realizó la convocatoria por medio de correo electrónico para asistir a la Capacitación Gestión documental, Uso de la Nube del SIGC y Uso adecuado de la conservación de bienes muebles e inmuebles, que se realizó el 14 de septiembre de 2020, como se evidencia en link https://web.microsoftstream.com/video/750ade2f-a75e-4494-9be4-8e723ca2dbdb y el material adjunto  utilizado para esta socialización. 
OBSERVACIÓN OCIG:  Por parte de la Secretaría Administrativa y el DADEP se socializan los procedimientos internos del proceso de gestión de Almacén e Inventarios.  El tema de la socialización es “Uso adecuado de la conservación de bienes muebles e inmuebles” el día 14 de septiembre de 2020. 
Se atiende la recomendación sobre realizar socialización al personal de la Administración en el tercer cuatrimestre.  Por lo anterior se da cumplimiento a la Acción propuesta.</t>
  </si>
  <si>
    <t xml:space="preserve">Seguimiento anual al reporte de préstamo de Instituciones Educativas. </t>
  </si>
  <si>
    <t>Debido a la emergencia sanitaria por el Coronavirus COVID-19, las instalaciones físicas de las instituciones educativas oficiales del Municipio de Bucaramanga, no fueron objeto de préstamos a personas naturales y/o jurídicas de naturaleza privada para llevar a cabo actividades de carácter cultural, deportivo, recreativo, educativo, político, religioso, etc, durante el calendario escolar del año 2020.
OBSERVACIONES OCIG: Se adjunta certificación de no préstamos de instalaciones físicas de las IEO, expedida por la Secretaria de Educación de Bucaramanga, el día 30 de diciembre de 2020.</t>
  </si>
  <si>
    <t>PROCESO DE GESTIÓN DE LAS TIC</t>
  </si>
  <si>
    <t>Uso indebido y abusivo de las credenciales para el acceso a los sistemas de información del municipio.</t>
  </si>
  <si>
    <t>Realización de cuatro (4) capacitaciones a los servidores públicos y contratistas sobre el correcto uso de las contraseñas.</t>
  </si>
  <si>
    <t>No se presenta evidencia para el indicador.</t>
  </si>
  <si>
    <t>Limitada información a la ciudadanía sobre la existencia y uso de los datos abiertos publicados por el municipio</t>
  </si>
  <si>
    <t>Realización de dos (2) actividades de divulgación con ciudadanos sobre la existencia y uso de los datos abiertos</t>
  </si>
  <si>
    <t>Por parte de OATIC, se adjunta imagen de la página web sobre la navegación en el Observatorio Digital Municipal y consulta de Datos estadísticos de la Entidad.
Se realiza consulta a la sección de Observatorio de la Alcaldía de Bucaramanga, se establece la existencia de conjuntos de datos Abiertos y en el link de observatorio se encuentra información Actualizada en el mes de diciembre de 2020.</t>
  </si>
  <si>
    <t>PROCESO GESTIÓN DE LA COMUNICACIÓN</t>
  </si>
  <si>
    <t>Uso indebido de la información que es de interés de la ciudadanía.</t>
  </si>
  <si>
    <t>Actualización del Manual de estilo formulado, que permita un adecuado uso, manejo y difusión de la información y contenidos institucionales.</t>
  </si>
  <si>
    <t>Se evidencia acta de reunión realizada entre la profesional Jazmín Rodríguez y Joselyn Osorio Fonseca de fecha noviembre 19 de 2020, en la que se identificaron componentes para actualizar el manual de estilo del área de prensa y comunicaciones, quedando como compromisos continuar con el seguimiento y revisión a contenidos para la entrega final del documento a diciembre 30 de 2020. De igual manera, se adjunta el documento final del manual de estilo de la Alcaldía de Bucaramanga.</t>
  </si>
  <si>
    <t>PROCESO DE GESTIÓN DE SERVICIO DE EDUCACIÓN PÚBLICA</t>
  </si>
  <si>
    <t>Preferencia a determinados docentes en los trámites de traslados o permutas.</t>
  </si>
  <si>
    <t>Expedición de un (1) Acto Administrativo de reglamentación de Traslado Ordinario según la norma y aplicación del Decreto 1075 de 2015.</t>
  </si>
  <si>
    <t>La Secretaría de Educación expidió Resolución No. 2047 de octubre 16 de 2020, por la cual se establece el proceso ordinario de traslados de Docentes, Directivos Docentes Oficiales en la planta de cargos del Municipio de Bucaramanga – Secretaría de Educación con cargo al SGP.
OBSERVACIONES OCIG: Se evidencia Resolución 2047 de octubre 16 de 2020 correspondiente al proceso ordinario de traslados. Por lo anterior, se da cumplimiento a la acción propuesta.</t>
  </si>
  <si>
    <t>Expedición del 100% de las resoluciones de traslado por orden médica, por amenaza, por solución de conflicto o por no asignación de carga académica que se presenten.</t>
  </si>
  <si>
    <t>Durante el periodo 1 de septiembre al 31 de diciembre del 2020, la Secretaria de Educación no realizó traslados por orden médica, por amenaza, por solución de conflicto o por no asignación de carga académica.</t>
  </si>
  <si>
    <t>Preferencia a determinados docentes, directivos docentes y administrativos en vacancia temporales.</t>
  </si>
  <si>
    <t>Realización del 100% de los nombramientos de docentes en vacancia definitiva según necesidad haciendo uso de las hojas de vida de la plataforma "sistema maestro".</t>
  </si>
  <si>
    <t xml:space="preserve">Durante el periodo 1 de septiembre al 31 de diciembre del 2020, la Secretaria de Educación nombró 4 docentes a través de la plataforma del Ministerio de Educación Nacional "sistema maestro". En razón al ofrecimiento de vacantes definitivas. 
OBSERVACIONES OCIG: Se adjunta informe de nombramientos en el periodo comprendido entre el 01 julio a 30 de septiembre de 2020 e informe de nombramientos en el periodo comprendido entre el 01 octubre a 30 de diciembre de 2020, correo remisorio por parte de la Oficina de Notificaciones y Posesiones SEB y archivo Excel con la relación de docentes, en donde se puede evidenciar información del docente, área y números de actos administrativos de posesión, entre otros datos. </t>
  </si>
  <si>
    <t>Realización del 100% de los nombramientos de los docentes en vacancia temporal según necesidad haciendo uso de las hojas de vida recepcionadas en el banco de hojas de vida de la Alcaldía de Bucaramanga.</t>
  </si>
  <si>
    <t>Durante el periodo 1 de septiembre al 31 de diciembre del 2020, la Secretaria de Educación nombró 14 docentes Para cubrir vacancias temporales de la plataforma de hojas de vida de la Alcaldía de Bucaramanga.
OBSERVACIONES OCIG: Se adjunta informe de nombramientos en el periodo comprendido entre el 01 julio a 30 de septiembre de 2020 e informe de nombramientos en el periodo comprendido entre el 01 octubre a 30 de diciembre de 2020, correo remisorio por parte de la oficina de notificaciones y posesiones SEB y archivo Excel con la relación de docentes, en donde se puede evidenciar información del docente, área y números de actos administrativos de posesión, entre otros datos.</t>
  </si>
  <si>
    <t>Tráfico de influencias y asignación de cupos que no correspondan a procedimientos formalmente adoptados para Instituciones con mayor demanda, conforme a inscripciones.</t>
  </si>
  <si>
    <t>Habilitación de la base de datos entregada a los colegios para que realicen el proceso de matrícula.</t>
  </si>
  <si>
    <t>Se adjunta Resolución 1147 del 24 de abril de 2020, mediante el cual se establece el proceso de gestión de cobertura en la secretaria de educación certificada para la vigencia 2021 
(ver anexo 4) en el link:
 https://bucaramangagovco-my.sharepoint.com/:f:/g/personal/aolarte_bucaramanga_gov_co/ErB0cbT5c2lMqCM9n_KZAMoBQNXOTjSumpM_5ghUgwWVTg?e=UDj8c1
OBSERVACIONES DE CONTROL INTERNO DE  GESTION:
Con el fin de verificar la Acción “Habilitación de la base de datos entregada a los colegios para que realicen el proceso de matrícula”, se revisaron las observaciones junto con las evidencias, con el siguiente resultado: 
 Existe RESOLUCION N° 1147 DE 2020 FECHA 24 DE ABRIL DE 2020 “MEDIANTE EL CUAL SE ESTABLECE EL PROCESO DE GESTION DE COBERTURA” para la Vigencia 2021, firmada por la Secretaria de Educación; la cual incluye el tema de etapas de matrícula.</t>
  </si>
  <si>
    <t>El pago de salarios docentes, directivos y administrativos que no se encuentren laborando.</t>
  </si>
  <si>
    <t>Realización de once (11) seguimientos  a la pre-nómina y nómina.</t>
  </si>
  <si>
    <t>Durante el periodo de septiembre 1 a diciembre 30 de 2020, la Secretaría de Educación realizó seguimientos a la pre-nómina y nómina. 
OBSERVACION OCIG: Se adjuntan actas de pre-nómina y nómina de los meses septiembre, octubre, noviembre y diciembre de 2020, correspondientes al periodo de seguimiento y las del mes de agosto que habían quedado pendientes del seguimiento anterior, debidamente firmadas por las partes. Por lo anterior, se da cumplimiento a la acción propuesta.</t>
  </si>
  <si>
    <t>Realización de dos (2) estudios técnicos de ajuste de planta de personal, directivo docente, docente y administrativo.</t>
  </si>
  <si>
    <t>Durante el primer cuatrimestre de 2020, se había realizado ajuste técnico de planta, y en el mes de junio de 2020 se realizó un segundo ajuste técnico de planta atendiendo circular 019 de enero 30 de 2020, “cronograma seguimiento y estudio técnico de planta del personal docente, directivo docente y administrativos vigencia 2020”, para su ejecución se contó con el acompañamiento de las Rectores y Directivos Docentes de las instituciones educativas oficiales del Municipio de Bucaramanga. Se adjunta acta de aprobación, cronograma e informe de estudio.
(ver anexo 6) en el link:
 https://bucaramangagovco-my.sharepoint.com/:f:/g/personal/aolarte_bucaramanga_gov_co/ErB0cbT5c2lMqCM9n_KZAMoBQNXOTjSumpM_5ghUgwWVTg?e=UDj8c1
OBSERVACIONES DE CONTROL INTERNO DE  GESTION:
Con el fin de verificar la Acción “Realización de dos (2) estudios técnicos de ajuste de planta de personal, directivo docente, docente y administrativo” que no se encuentren laborando, se revisaron las observaciones junto con las evidencias, con el siguiente resultado: 
 Existe “Informe Estudio Técnico de Planta Junio de 2020”, de fecha 28/07/2020, suscrito por JOSE ALCIDES CORTES PEÑUELA-Profesional Contratista de la SEB, dirigido a la Sub-secretaria de Educación. 
NOTA: Al Corte del mes de Abril de 2020, se reportó Informe de Estudio Técnico de Planta a Febrero de 2020.
 Acta de Reunión virtual de la SEB de Julio 30 de 2020, mediante la cual se da aprobación al Estudio Técnico de Planta realizado en el mes de junio de 2020, con la asistencia de la Secretaria de Educación - Dra Ana Leonor Rueda Vivas  y la Subsecretaria de Educación - Dra Ana Yazmin Pardo Solano</t>
  </si>
  <si>
    <t>Pago de horas extras superior a las aprobadas.</t>
  </si>
  <si>
    <t>Realización de once (11) seguimientos a los pagos de las horas extras canceladas respecto de las aprobadas.</t>
  </si>
  <si>
    <t xml:space="preserve">La Secretaría de Educación Municipal cuenta con el formato establecido por calidad con el código F-GSEP-4300-163,07-H06.01. F02 en donde las Instituciones Educativas reportan las novedades de horas extras, formato que contiene una casilla de visto bueno de revisión mediante el cual se realiza el seguimiento para aprobación del pago.
OBSERVACIONES OCIG: Se evidencia formatos de abril, mayo y agosto de 2020, que habían quedado pendientes por presentar en los seguimientos anteriores; de igual manera, se adjuntan actas de seguimiento al pago de las horas extras correspondientes a los meses de septiembre, octubre y noviembre de 2020. </t>
  </si>
  <si>
    <t>Omisión deliberada del servidor público en la gestión de la proyección de las prestaciones buscando el pago por mora de cesantías o futuras demandas a la entidad.</t>
  </si>
  <si>
    <t>Realización de once (11) seguimientos a la ruta de los expedientes para dar respuesta dentro de los términos legales.</t>
  </si>
  <si>
    <t>Durante el periodo de septiembre 1 a diciembre 30 de 2020, fueron radicadas 202 solicitudes de prestaciones económicas (cesantías, pensiones y auxilio), a las cuales se le realizó seguimiento de la trazabilidad, con el objeto de ejercer control del tiempo de ejecución de dichas prestaciones. 
OBSERVACIONES OCIG: Se presentan actas de reunión y verificación de los meses de septiembre, octubre, noviembre y diciembre de 2020. De igual manera se adjuntan actas del Fondo Prestacional de los meses de mayo, junio, julio y agosto de 2020, las cuales habían quedado pendientes en los seguimientos anteriores. La OCIG recomienda que las reuniones mensuales de seguimiento para controlar el tiempo de ejecución de las prestaciones económicas solicitadas, sean realizadas con la participación del líder del proceso</t>
  </si>
  <si>
    <t>Implementar un (1) aplicativo con alertas para el cumplimiento de los tiempos ordenados en el art. 57 de la Ley 1955 de 2019, Decreto 2831 de 2005 y Ley 1272 de 2018.</t>
  </si>
  <si>
    <t>La plataforma se actualiza constantemente y su implementación ha sido favorable en un 100% por parte de todo el equipo del fondo prestacional ya que diariamente se revisan los trámites asignados, realizando los seguimientos pertinentes.
La Plataforma Web funciona a través del siguiente link: 
http://fondoprestacionalseb.bucaramanga.gov.co/forms/htm/login.php 
Es de precisar que a la fecha está en funcionamiento la Plataforma Web implementada por la Secretaria de Educación de Bucaramanga, en la cual se radican de forma diaria todas las solicitudes de prestaciones sociales realizadas por los docentes (Pensiones, Cesantías y Auxilios), simultáneamente todas las gestiones posteriores como: Notificación de resoluciones, oficios remisorios enviados a la Fiduprevisora entre otras novedades.
OBSERVACIONES DE CONTROL INTERNO DE  GESTION:
Con el fin de verificar la Acción “Implementar un (1) aplicativo con alertas para el cumplimiento de los tiempos ordenados en el art. 57 de la Ley 1955 de 2019, Decreto 2831 de 2005 y Ley 1272 de 2018”, se revisaron las observaciones junto con las evidencias, con el siguiente resultado: 
 A la fecha, se evidencia que la Secretaria de Educación, a través del Fondo de Prestaciones,  cuenta en la WEB, con una Plataforma para el manejo y control de las solitudes de prestaciones de los docentes (http://fondoprestacionalseb.bucaramanga.gov.co/forms/htm/login.php)</t>
  </si>
  <si>
    <t>PROCESO DE GESTIÓN DE SERVICIO A LA CIUDADANIA</t>
  </si>
  <si>
    <t>Uso indebido de la información para favorecer a terceros.</t>
  </si>
  <si>
    <t>Firma del 100% de los acuerdos de confidencialidad al todo el personal que presta servicios en el Centro de Atención Municipal Especializado.</t>
  </si>
  <si>
    <t>La Secretaría Administrativa presenta soportes de firma de acuerdos de confidencialidad, del personal que presta servicios en el centro administrativo municipal especializado – CAME, de la Secretaría Administrativa como se evidencia en el archivo adjunto.
OBSERVACIÓN OCIG:  Por parte de la Secretaría Administrativa se adjuntan Once (11) Formatos F-TIC-1400-238,37-020 Compromiso de Confidencialidad y no divulgación de información suscritos por funcionarios y contratistas del CAME en el período de julio a diciembre de 2020.
La Secretaría Administrativa reporta listado de personal vinculado al Centro de Atención Municipal Especializado por el tercer cuatrimestre de 2020, del cual se valida la suscripción de Acuerdos de Confidencialidad.</t>
  </si>
  <si>
    <t>Prestación del servicio en el CAME sin cumplimiento de los procedimientos establecidos.</t>
  </si>
  <si>
    <t>Socialización de los procedimientos, código de integridad, y de la norma disciplinaria al personal  prestadora del servicio del Centro Administrativo Municipal Especializado.</t>
  </si>
  <si>
    <t>La Secretaría Administrativa realizó socialización en materia de Código Disciplinario el día 04 de diciembre de 2020, con el personal del servicio del Centro Administrativo Municipal Especializado, como se evidencia en los archivos adjuntos.
OBSERVACIÓN OCIG:  Por parte de la Secretaría Administrativa se remite invitación a Socialización Preventiva de Régimen Disciplinario de los Servidores Públicos de la Oficina del CAME el día 4 de diciembre de 2020 (imagen asistencia y material).
Para el primer y segundo cuatrimestre se adelantaron socializaciones al personal vinculado al CAME en el tema de Código de Integridad, cumpliendo con acción propuesta.</t>
  </si>
  <si>
    <t>PROCESO GESTIÓN DE LA SALUD PÚBLICA</t>
  </si>
  <si>
    <t>Manejo inadecuado de la cuenta bancaria específica por parte de los contratistas y la identificación de los rendimientos financieros de los recursos destinados para los contratos y convenios interadministrativos  financiados por la Secretaría de Salud y Ambiente</t>
  </si>
  <si>
    <t>Realización de dos (2) seguimientos y controles a cargo del Supervisor a la cuenta bancaria específica para la identificación de los rendimientos financieros de los contratos y convenios interadministrativos del fondo de salud y fuente de financiación de salud y ambiente.</t>
  </si>
  <si>
    <t>Secretaría de Salud y Ambiente</t>
  </si>
  <si>
    <t>La Secretaría de Salud ha realizado seguimiento a los rendimientos financieros al Convenio Interadministrativo No. 105 de 2020 “Aunar esfuerzos para fortalecer el desarrollo de acciones de vigilancia en salud pública y vigilancia epidemiológica, así como la articulación de la respuesta intersectorial en el municipio de Bucaramanga para apoyar la situación de emergencia sanitaria en el marco de la pandemia por covid-19.
OBSERVACIONES OCIG: Se adjunta oficio enviado por la supervisora del convenio al subgerente del Isabu requerimiento de soportes de ejecución financiera convenio 105/2020, extractos bancarios y certificación del tesorero correspondiente a los rendimientos financieros generados por la cuenta de ahorros 184570257 del Banco Bogotá durante el periodo de seguimiento.</t>
  </si>
  <si>
    <t>Elaboración de un (1) informe final por parte de los supervisores, el cual debe contener el detalle y conclusiones de los seguimientos financieros del contrato o convenio interadministrativo.</t>
  </si>
  <si>
    <t>La Secretaría de Salud y Ambiente a diciembre 30 de 2020 no ha realizado liquidación del convenio interadministrativo No. 105 de 2020 “Aunar esfuerzos para fortalecer el desarrollo de acciones de vigilancia en salud pública y vigilancia epidemiológica, así como la articulación de la respuesta intersectorial en el municipio de Bucaramanga para apoyar la situación de emergencia sanitaria en el marco de la pandemia por COVID-19.</t>
  </si>
  <si>
    <t>Solicitar prebendas por emisión de conceptos favorables en los IVC (Inspección, Vigilancia y Control) de establecimientos de comercio e Instituciones Prestadoras de Salud</t>
  </si>
  <si>
    <t>Realización de una (1) socialización en estrategias anticorrupción al personal encargado del proceso.</t>
  </si>
  <si>
    <t>La Secretaría de Salud y Ambiente aporta evidencia de correo electrónico de nov 24/2020 referente a socialización al personal de Planta y Contratistas de la SSYA Ley 1474 de 2011 – Estatuto Anticorrupción y presentación power point, documento que fija una estrategia institucional de transparencia y lucha contra la corrupción, ejecutando acciones concretas que permitan prevenir riesgos de corrupción y el mejoramiento de la atención que se brinda al ciudadano.</t>
  </si>
  <si>
    <t xml:space="preserve">Realización de dos (2) campañas de divulgación en medios de comunicación sobre la transparencia en el proceso de IVC
</t>
  </si>
  <si>
    <t>Se aporta correo electrónico de nov 30/2020 enviado a líderes sociales, establecimientos comerciales, lideres JAC, Veedores, referente a Socialización Transparencia Proceso de Inspección Vigilancia y Control Secretaria de Salud y Ambiente Alcaldía de Bucaramanga y correo electrónico de fecha 22 y 23 diciembre solicitud publicación en redes sociales y página Oficial de la Alcaldía de Bucaramanga las piezas informativas sobre las actividades de Inspección, Vigilancia y Control del programa de saneamiento Secretaria de Salud y Ambiente, las cuales fueron publicadas, se evidencia pantallazo.</t>
  </si>
  <si>
    <t>PROYECCION Y DESARROLLO COMUNITARIO</t>
  </si>
  <si>
    <t>Desvío de las ayudas humanitarias recibidas en el municipio por parte de los funcionarios encargados de los diferentes programas</t>
  </si>
  <si>
    <t>Entrega de las ayudas humanitarias a las personas beneficiadas mediante formatos de entrega y con evidencia fotográfica</t>
  </si>
  <si>
    <t>Secretaría de Desarrollo Social</t>
  </si>
  <si>
    <t xml:space="preserve">La Secretaría de Desarrollo social ha realizado entregas de ayudas humanitarias (kit de pañales y aseo bebes, mercados y kit de aseo, entre otros) durante los meses de septiembre a diciembre de 2020. 
OBSERVACIONES OCIG: Se presentan listados de entregas y acta de entrega, la OCIG refiere la importancia de continuar con el cumplimiento de esta acción, recomendando que la evidencia sea más detallada y específica, en cuanto a los beneficiarios de esta ayudas en cada uno de los programas de la secretaría, con los soportes fotográficos correspondientes, teniendo en cuenta que el indicador de esta acción es “porcentaje de ayudas humanitarias entregadas a las personas beneficiadas mediante formatos de entrega y con evidencia fotográfica”. Teniendo en cuenta las evidencias aportadas, se dará un porcentaje de avance del 90%. </t>
  </si>
  <si>
    <t>Entrega de beneficios del programa a terceros que no corresponden al sector rural.</t>
  </si>
  <si>
    <t>Realización de cinco (5) visitas a fincas de beneficiarios del programa UMATA</t>
  </si>
  <si>
    <t>La dependencia aporta como evidencia de prevención en la materialización del riesgo citado, actas de seguimiento a beneficiarios de mercadillos campesinos,  diligenciadas por Servidores Públicos del Programa de la UMATA,  de conformidad al formato F-PDC-6200-238,37-010, correspondientes al primer cuatrimestre de la vigencia 2020, así:
-Febrero 9 de 2020 – 1 Acta.
-Febrero 11 de 2020 -2 Actas.
-Febrero 12 de 2020 -1 Acta.
-Febrero 16 de 2020- 4 Actas.
-Febrero 17 de 2020 – 6 Actas.
-Febrero 18 de 2020 – 12 Actas.
-Febrero 19 de 2020 – 11 Actas.
-Marzo 3 de 2020- 3 Actas.
-Marzo 4 de 2020 -6 Actas.
Total Actas de seguimiento – Mercadillos Campesinos: 46
Dos de las actas aportadas se encuentran sin fecha, por lo cual no se contabilizaron.
La Secretaría de Desarrollo Social, refiere que teniendo en cuenta la emergencia sanitaria por el COVID 19, los Servidores Públicos de la UMATA no pudieron realizar en el periodo de Mayo a Agosto de 2020 visitas de seguimiento a las Fincas, dado restricciones médicas y condiciones de salud, pero que no obstante lo anterior el indicador de la acción ya se había cumplido durante el primer cuatrimestre.
La Oficina de Control Interno de Gestión, recomienda continuar realizando actividades que permitan verificar que los beneficios del programa son para personas del sector rural.</t>
  </si>
  <si>
    <t>Beneficiar con el bono del adulto mayor a personas diferentes a los beneficiarios.</t>
  </si>
  <si>
    <t>Realización de cinco (5) visitas de control a beneficiario del bono del adulto mayor</t>
  </si>
  <si>
    <t>La Secretaría de Desarrollo Social informa que en cumplimiento de la acción, durante el actual periodo de seguimiento se han realizado las siguientes visitas:
1. María Olinda Valero. Formato de acta de visita domiciliaria de noviembre 9 de 2020, con el fin de conocer la situación económica y emitir concepto económico de la persona mayor. 
2. Delia Mendoza. Formato de acta de visita domiciliaria de diciembre 16 de 2020, con el fin de conocer la situación socioeconómica de persona mayor por denuncia realizada al programa. 
3. María de los Ángeles Suarez. Formato de acta de visita domiciliaria de diciembre 16 de 2020, con el fin conocer la situación económica de la personal para aclaración de situación en el bono Colombia mayor. 
OBSERVACIONES OCIG: Se adjuntan actas de visitas realizadas, sin embargo no se presenta registro fotográfico ni informe de visita área trabajo social que se evidencio en el seguimiento anterior. La Oficina de Control Interno de Gestión recomienda que las actas de visita se realicen con letra más legible y con explicación detallada del contenido de la visita, de igual manera, que se presente registro fotográfico e informe de visita del área de trabajo social.</t>
  </si>
  <si>
    <t>PROCESO DE SEGURIDAD, PROTECCIÓN Y CONVIVENCIA CIUDADANA</t>
  </si>
  <si>
    <t>Soborno en los diferentes procesos de la Secretaría del Interior</t>
  </si>
  <si>
    <t>Realización de tres (3) muestreos aleatorios para la identificación de las presuntas acciones de corrupción en los procesos policivos.</t>
  </si>
  <si>
    <t>Secretaría del Interior</t>
  </si>
  <si>
    <t>La Secretaría del Interior no presenta soportes que evidencien el cumplimiento de la accion para el periodo de sep a dic 2020.
Por lo anterior se mantiene el porcentaje de cumplimiento de anterior seguimiento.</t>
  </si>
  <si>
    <t>66.66</t>
  </si>
  <si>
    <t>Realización de cuatro (4) reuniones con la alta dirección de la Secretaría del Interior con los servidores públicos que adelantan procesos policivos.</t>
  </si>
  <si>
    <t>PROCESO DE SEGURIDAD Y SALUD EN EL TRABAJO</t>
  </si>
  <si>
    <t>Uso indebido de la información de historias ocupacionales de los trabajadores de la Administración Municipal, allegadas por ellos mismos, para la obtención de un beneficio particular.</t>
  </si>
  <si>
    <t>Creación e implementación de un (1) formato donde se establezcan las novedades en la utilización de las historias laborales ocupacionales.</t>
  </si>
  <si>
    <t>La secretaría administrativa- área de sistema de gestión de la calidad aprobó el 30 de agosto de 2020, el formato CONTROL MANEJO DE HISTORIA OCUPACIONAL, F-SST-8100-238,37-098, por medio del cual se controlará el uso de las historias laborales que se encuentra en el área de  Seguridad y salud en el trabajo, por ser información clasificada en atención a que  contienen datos personales privados, semiprivados,  sensibles, y que al revelarse vulnerarían el derecho a la intimidad del titular de los datos, así como se podría poner en riesgo su seguridad, de acuerdo Art. 18, literal a); El derecho de toda persona a la intimidad, bajo las limitaciones propias que impone la condición de servidor público, en concordancia con lo estipulado por el artículo 24 de la Ley 1437 de 2011.</t>
  </si>
  <si>
    <t>Beneficiar a nuevos servidores públicos, permitiendo su vinculación a la entidad sin la verificación de la veracidad de los exámenes médicos preocupacionales.</t>
  </si>
  <si>
    <t xml:space="preserve">Suscribir un contrato para la toma de exámenes médicos preocupacionales de ingreso </t>
  </si>
  <si>
    <t>La secretaría administrativa suscribió contrato Interadministrativo No. 120 del 02 de julio de 2020, con ESE-ISABU, para la prestación de servicios para la realización de exámenes Médicos ocupacionales de ingreso, periódicos, de retiro, post incapacidad y/o reubicación laboral conforme a la normatividad vigente para el personal del municipio de Bucaramanga. por valor de $35.000.0000.</t>
  </si>
  <si>
    <t>PROCESO DE GESTIÓN DOCUMENTAL</t>
  </si>
  <si>
    <t>Uso indebido de la información del archivo documental de la entidad para la obtención de un beneficio particular.</t>
  </si>
  <si>
    <t>Realización de 4 socializaciones según la necesidad de cada Dependencia, sobre el reglamento interno de archivo documental para el correcto  uso de esta información</t>
  </si>
  <si>
    <t>En el proceso de inducción y reinducción supervisado por la Subsecretaria Administrativa de Talento Humano realizó socializaciones por medio de la plataforma virtual moodle sobre el reglamento interno y sobre el uso adecuado de la información, como se evidencia en la estadística obtenidas en esta plataforma virtual con corte al 17 de diciembre de 2020, con un reporte de 1077 servidores públicos socializados.
El día 14 de septiembre de 2020, se realizó la Capacitación Gestión documental, Uso de la Nube del SIGC, como Link https://web.microsoftstream.com/video/750ade2f-a75e-4494-9be4-8e723ca2dbdb, donde se explicaron los instrumentos archivísticos para el correcto uso de la información.
OBSERVACIÓN OCIG: Por parte de la Secretaría Administrativa se adjunta listado de participantes en el proceso de Inducción y Reinducción para servidores públicos año 2020 que incluye el tema de Sistema de Gestión Documental con un total de 1077 participantes según informe de Talento Humano.  
Así mismo se allega evidencia de Capacitación del 14 de septiembre de 2020.</t>
  </si>
  <si>
    <t>PROCESO DE GESTIÓN DEL TALENTO HUMANO</t>
  </si>
  <si>
    <t>Vinculación de personal sin el lleno de los requisitos de Ley.</t>
  </si>
  <si>
    <t>Verificación del 100% de la información suministrada por la persona para acceder a un cargo público por parte de la oficina encargada.</t>
  </si>
  <si>
    <t>La Subsecretaria Administrativa realizó la verificación de los documentos académicos  aportados para acceder a un cargo público, enviando comunicaciones a las universidades, en las acciones de  seguimiento de esta actividad se realizó una muestra aleatoria del 30% correspondiente a 56 funcionarios de 188 funcionarios posesionados del 01 de enero al 8 de diciembre, donde se evidencia que se enviaron las solicitudes que permita verificar de las certificaciones académicas presentadas para acceder al cargo público son válidas.
OBSERVACIÓN OCIG: Conforme lo establece el artículo 2.2.5.1.5 del decreto 1083 de 2015 (…) Procedimiento para la verificación del cumplimiento de los requisitos. Corresponde al jefe de la unidad de personal o quien haga sus veces, antes que se efectúe el nombramiento:  1. Verificar y certificar que el aspirante cumple con los requisitos y competencias exigidos para el desempeño del empleo por la Constitución, la ley, los reglamentos y los manuales de funciones y de competencias laborales. 2. Verificar directamente los antecedentes fiscales, disciplinarios y judiciales del aspirante, dejando las constancias respectivas. 
Los servidores públicos al posesionarse diligencian el formato F-GAT-8100-238,37-193 Autorización de verificación de documentos.  
Por parte de la Secretaría Administrativa se selecciona Muestra aleatoria del 30% que corresponde a 56 funcionarios y al respecto se reporta el seguimiento a la validación de títulos.
La acción establece la verificación del 100% de la información suministrada por la persona para acceder a un cargo público por parte de la Oficina encargada.
Por lo anterior, se establece un porcentaje del 50% teniendo en cuenta la exigencia del formato al momento de la posesión y el seguimiento a la Muestra aleatoria seleccionada.</t>
  </si>
  <si>
    <t>Pago de salarios y prestaciones sociales a servidores públicos sin tener derechos a ellas</t>
  </si>
  <si>
    <t>Implementación de 1 manual de liquidación de nómina para prestaciones sociales, sistema general de seguridad social, parafiscales, retiros y descuentos</t>
  </si>
  <si>
    <t>La Subsecretaria Administrativa manifiesta que el indicador no se pudo cumplir por falta de recursos ya que el manual de liquidación de nómina para prestaciones sociales, sistema general de seguridad social, parafiscales, retiros y descuentos, tenía un alto costo, se solicitó una verificación de la información recopilada al realizar la compra y parametrización del sistema de nómina. 
OBSERVACIÓN OCIG: La acción propuesta establece la implementación de un manual de liquidación de nómina para prestaciones sociales, sistema general de seguridad social, parafiscales, retiros y descuentos.
A la fecha de seguimiento la Secretaría Administrativa informa que la acción no se pudo cumplir por falta de recursos.</t>
  </si>
  <si>
    <t>PROCESO GESTIÓN DE LAS FINANZAS PÚBLICAS</t>
  </si>
  <si>
    <t>Menor recaudo de impuesto predial por alteración en el sistema de impuestos municipales sin la debida justificación.</t>
  </si>
  <si>
    <t>Realización de seguimiento mensual a las modificaciones del modulo de novedades del impuesto predial en el sistema de impuestos municipales.</t>
  </si>
  <si>
    <t>Menor recaudo de impuesto de industria y comercio por alteración en el sistema de impuestos municipales sin la debida justificación.</t>
  </si>
  <si>
    <t>Realización de seguimiento mensual a las modificaciones del modulo de novedades del impuesto de industria y comercio en el sistema de impuestos municipales.</t>
  </si>
  <si>
    <t>Otorgar exenciones de saldos a favor, pagos en exceso o pago de lo no debido en lo relacionado con impuestos tributarios, sin la existencia del fundamento legal, la documentación idónea y la pérdida o manipulación de documentos.</t>
  </si>
  <si>
    <t xml:space="preserve">Realizar un (1) seguimiento aleatorio  al procedimiento, mediante el cual se realiza exenciones de saldos a favor, pagos en exceso o pago de lo no debido en la oficina jurídica de impuestos,  con el fin de verificar la existencia del fundamento legal, la documentación idónea y el correcto manejo de los  documentos.
</t>
  </si>
  <si>
    <t>Excluir del Boletín de Deudores Morosos del Estado a los contribuyentes que presentan mora en el pago sin el cumplimiento de los requisitos legales.</t>
  </si>
  <si>
    <t>Realización de tres (3) seguimientos a la publicación y la baja del sistema de la Contaduría General de la Nación del Boletín de Deudores Morosos del Estado.</t>
  </si>
  <si>
    <t>PROCESO GESTIÓN JURÍDICA</t>
  </si>
  <si>
    <t>Beneficio a terceros por una indebida y no oportuna defensa técnica de los procesos judiciales y acciones constitucionales</t>
  </si>
  <si>
    <t>Desarrollo de tres (3) mesas de trabajo con los apoderados para hacer seguimiento aleatorio a los procesos judiciales y acciones constitucionales</t>
  </si>
  <si>
    <t>Se informa por parte de la Secretaría Jurídica que esta acción fue incorporada en el ajuste realizado al mapa de riesgos de corrupción vigencia 2020, con fecha de inicio de la misma a partir del día 27 de Julio de 2020. 
En tal sentido se indica que se llevaron a cabo mesas de trabajo los días, 05 de agosto de 2020, 25 de agosto de 2020, 26 de agosto de 2020 y dos el día 28 de agosto de 2020, con el objetivo de hacer seguimiento a las acciones constitucionales y procesos judiciales activos en el Municipio, para un total de (05) reuniones.
Se anexan como soportes actas de reunión de fechas 05 de agosto de 2020, 25 de agosto de 2020, 26 de agosto de 2020 y dos del día 28 de agosto de 2020.
Revisado lo anterior, se evidencia el cumplimiento de la acción, por lo cual se dará un porcentaje de avance del 100%, con la recomendación por parte de la Oficina de Control Interno de Gestión, de que la Secretaría Jurídica de manera continua realice mesas de trabajo con los Apoderados del Municipio, en las cuales se realice seguimiento a los procesos judiciales y acciones constitucionales.</t>
  </si>
  <si>
    <t>PROCESO DE CONTROL INTERNO DE GESTIÓN</t>
  </si>
  <si>
    <t>Omisión por parte de los funcionarios de manera intencional de posibles actos de corrupción o irregularidades administrativas.</t>
  </si>
  <si>
    <t>Cumplimiento de los procedimientos internos de auditoría y seguimiento a riesgos.</t>
  </si>
  <si>
    <t>Oficina de Control Interno Gestión</t>
  </si>
  <si>
    <t xml:space="preserve">A la fecha de corte del presente seguimiento, la Oficina de Control 
Interno ha culminado dos (02) auditorías internas y se encuentran 
la fase final las auditorías a Planeación y Educación, de las cuales
se ha cumplido con todas las actividades y documentación requerida
en el procedimiento de auditoría interna.
En lo corrido del año se han realizado tres (03) seguimientos (corte a
Dic 2019, corte a abril de 2020 y corte a agosto de 2020) en los que
Se ha cumplido con las actividades y soportes documentales
Exigidos en el procedimiento institucional de seguimiento a riesgos,
Como consta en los archivos físicos y digitales de la OCIG.  </t>
  </si>
  <si>
    <t>Conformación de los grupos de Auditoria</t>
  </si>
  <si>
    <t xml:space="preserve">Dando cumplimiento al Plan de acción y Auditorias de 2020, con corte a diciembre 31 de 2020, la OCIG ha conformado 4 equipos Interdisciplinarios de auditores (Auditoría Hacienda, Desarrollo Social, Planeación y Educación) como consta en el documento de Planeación de cada auditoría (Formato F-CIG-1300-238-37-007) que Garantizan la objetividad y minimiza el riesgo de posibles actos de Corrupción. </t>
  </si>
  <si>
    <t>Elaboración del plan anual de auditorías</t>
  </si>
  <si>
    <t>Para la vigencia 2020 la OCIG cuenta con un plan de Acción y Auditorias identificado en el Sistema de Gestión de la Calidad con el Código: F-CIG-1300-238,37-008 el cual ha sido aprobado inicialmente y ajustado de acuerdo a las disposiciones del gobierno central respecto de la emergencia sanitaria Covid 19, por el Comité Institucional de Coordinación de Control Interno.</t>
  </si>
  <si>
    <t>Manipulación de informes de auditorías de Control Interno</t>
  </si>
  <si>
    <t>Realización de una (1) mesa de trabajo para evaluación de resultados de auditoria en donde se socializa los informes preliminares y definitivos con el grupo auditor</t>
  </si>
  <si>
    <t>En la ejecución y desarrollo de las auditorias en curso (Auditoría Hacienda y Desarrollo Social) se han realizados mesas de trabajo vía ZOOM, con el fin de socializar informes preliminares y aclarar observaciones que garanticen la transparencia en el procedimiento de auditorías y/o Manipulación de los respectivos informes que se generen.</t>
  </si>
  <si>
    <t>PROCESO DE CONTROL INTERNO DISCIPLINARIO</t>
  </si>
  <si>
    <t>Manipulación y/o alteración de las pruebas y/o decisiones dentro de los expedientes.</t>
  </si>
  <si>
    <t>Revisión del 100% de los documentos proyectados por los profesionales de la Oficina de Control Interno Disciplinario.</t>
  </si>
  <si>
    <t>Por parte de la Oficina de Control Interno Disciplinario se anexan pantallazos de correos electrónicos enviados por parte de la funcionaria de la OCID,  doctora María Jazmín Contreras Benavides y los contratistas doctor Oscar Javier Arias 
Ferreira CPS 1379-2020, doctor Joaquín Andrés Rueda Rojas CPS 1464-2020 y doctor Julián Andrés Díaz Moreno CPS-1243 2020 por los meses de octubre, noviembre y diciembre de 2020 en los cuales remitieron los diferentes documentos proyectados al Jefe de la Oficina de Control Interno Disciplinario.</t>
  </si>
  <si>
    <t>PROCESOS</t>
  </si>
  <si>
    <t>No.</t>
  </si>
  <si>
    <t>Nombre de la Oportunidad o el Riesgo</t>
  </si>
  <si>
    <t>Acciones (Oportunidades)
Acciones Preventivas (Riesgos)</t>
  </si>
  <si>
    <t xml:space="preserve">Responsable de la acción </t>
  </si>
  <si>
    <t>Seguimiento con corte a Septiembre 30 de 2020</t>
  </si>
  <si>
    <t>% Avance</t>
  </si>
  <si>
    <t>1-O</t>
  </si>
  <si>
    <t>Gestión del conocimiento</t>
  </si>
  <si>
    <t>Realización de talleres de inducción y re inducción sobre Ley de Archivo y  TRD, para la organización de los diferentes archivos de gestión.</t>
  </si>
  <si>
    <t>Se desarrolló a través campus virtual Moodle el curso de Inducción y Reinducción al Servidor Público dentro del cual está el Módulo 3: Gestión Documental, con el siguiente objetivo: "Impartir el conocimiento de la Gestión Documental en cada una de las oficinas, en cumplimiento de la ley 594 de 2000 Ley General de Archivo; Para adquirir destrezas en la organización de los documentos producidos de cada una de las dependencias del municipio de Bucaramanga. La Actividad contó con 1038 participantes.
Se anexa como Evidencia listado de asistencia.
Observación OCIG: Se valida el material de los Talleres de Inducción y Reinducción dentro del campus virtual.  Se reporta un total de 984 participantes con corte a Septiembre 30 de 2020.</t>
  </si>
  <si>
    <t>Actualización y publicación del inventario de activos de información según norma establecida, para fortalecer la gestión del conocimiento.</t>
  </si>
  <si>
    <t>Todos los procesos
OATIC Publica</t>
  </si>
  <si>
    <t>OCID: 100%;  OCIG: N/A;  Prensa:100%; D.Social:90%;  Interior:100%;  Infraestructura:100%;  Valorización:100%;  DADEP:0%;  Hacienda:0%;  UTSP:66%; Planeacion20:%;  Salud:100%; OATIC:15%;  Educación:100%;  Juridica:17%;   Administrativa:100%.</t>
  </si>
  <si>
    <t>Presentación de los planes al Comité Institucional del MIPG de aquellos que deban ser aprobados por dicha instancia según normatividad vigente</t>
  </si>
  <si>
    <t>Todos los procesos que tengan planes para aprobación ante Comité Institucional del MIPG</t>
  </si>
  <si>
    <t>OCID: N/A;  OCIG: N/A;  Prensa:N/A; D.Social:N/A;  Interior:N/A;  Infraestructura:N/A;  Valorización:N/A;  DADEP:N/A;  Hacienda:0%;  UTSP:N/A; Planeacion:75%;  Salud:N/A;    Educación:100%;  Juridica:0%; OATIC:33,3%;  Administrativa:75%.</t>
  </si>
  <si>
    <t>Talento humano de la entidad contagiado con el COVID - 19</t>
  </si>
  <si>
    <t>Divulgación de recomendaciones y protocolos del Ministerio de Salud y medidas implementadas por las diferentes autoridades gubernamentales, sobre autocuidado y protección,   para evitar la propagación de virus que amenazan la salud del personal de la administración municipal y de sus familias</t>
  </si>
  <si>
    <t>Todos los procesos
(Salud y Ambiente)</t>
  </si>
  <si>
    <t>OCID: 0%;  OCIG: 100%;  Prensa:63%; D.Social:0%;  Interior:100%;  Infraestructura0:%;  Valorización:100%;  DADEP:50%;  Hacienda:50%;  UTSP:63%; Planeacion:33%;  Salud:63%; OATIC:0%;  Educación:50%;  Juridica:100%;  Administrativa:100%.</t>
  </si>
  <si>
    <r>
      <t>socialización de herramientas de</t>
    </r>
    <r>
      <rPr>
        <sz val="8"/>
        <rFont val="Calibri"/>
        <family val="2"/>
      </rPr>
      <t xml:space="preserve"> trabajo en casa</t>
    </r>
    <r>
      <rPr>
        <sz val="8"/>
        <color theme="1"/>
        <rFont val="Calibri"/>
        <family val="2"/>
      </rPr>
      <t xml:space="preserve"> con aquellas personas del talento humano</t>
    </r>
    <r>
      <rPr>
        <sz val="8"/>
        <rFont val="Calibri"/>
        <family val="2"/>
      </rPr>
      <t xml:space="preserve"> (personal de planta)</t>
    </r>
    <r>
      <rPr>
        <sz val="8"/>
        <color theme="1"/>
        <rFont val="Calibri"/>
        <family val="2"/>
      </rPr>
      <t xml:space="preserve"> que pueden ser mas vulnerables dentro de la emergencia del COVID  - 19.</t>
    </r>
  </si>
  <si>
    <t>Secretaria Administrativa
(Talento Humano)</t>
  </si>
  <si>
    <t>Mediante circular número No. 38 del 03 de julio de 2020, se convocó para realizar un curso llamado "Herramientas de Trabajo Remoto", el cual estuvo a cargo del área TIC con apoyo de la Subsecretaría Administrativa (Talento Humano), y contó con la participación de 66 personas. También se desarrolló la capacitación "Uso de Herramientas TIC" a los funcionarios de la administración municipal. 
Como evidencia se anexa circular No. 038 de 2020, captura de pantalla de la reunión virtual y listado de asistencia.
Observación OCIG:  Mediante Circular No. 38 de 3 de Julio de 2020 se convoca al Curso “Herramientas de Trabajo Remoto” para los días 22 y 24 de julio de 2020 con reporte de asistencia de 167 funcionarios y contratistas e imagen de la capacitación.</t>
  </si>
  <si>
    <t>Suministrar al personal adscrito a las dependencias los elementos de protección para garantizar la  seguridad y prevención en el ámbito laboral, durante la emergencia del COVID - 19 según requerimiento</t>
  </si>
  <si>
    <t>Secretaria Administrativa
(Seguridad y Salud en el trabajo)</t>
  </si>
  <si>
    <t>Por medio de la circular número SA-019 DE 2020, comunicada mediante correo electrónico el día 11 de Mayo de 2020 a los servidores públicos y contratistas para que se acercaran a la oficina de seguridad y salud en el trabajo a reclamar los elementos de protección personal y diligenciar el formato -SST-8100-238,37,092,
La evidencia de esta entrega se encuentra organizada por nombre del personal y dependencia en el archivo físico del proceso de salud y seguridad en trabajo, estos formatos ascienden aproximadamente a 4000 folios, es por eso que se anexa muestra aleatoria de la entrega de elementos de protección personal, asimismo se anexa como evidencia circular No. SA-019 DE 2020, correo de comunicación de circular del 11 de mayo de 2020.
Observación OCIG: Mediante Circular C-SA 019 – 2020 de fecha 11 de mayo de 2020, se informa sobre la entrega de Elementos de Protección al personal de la Alcaldía, así como correos remisorios de la Circular y evidencia tomada aleatoriamente de entrega a 6 funcionarios.</t>
  </si>
  <si>
    <t>Bajo cumplimiento de metas del Plan de Desarrollo</t>
  </si>
  <si>
    <t>Realización de talleres teórico-prácticos a los comités de planeación en la formulación, actualización y seguimiento de proyectos.</t>
  </si>
  <si>
    <t>Secretaría de Planeación</t>
  </si>
  <si>
    <t>Se realizaron 4 Charlas por Teams sobre Lineamientos para la elaboración de proyectos de inversión (anexo 4 actas de cada una de las reuniones realizadas con el equipo de los formuladores de cada una de las secretarías e Institutos descentralizados.
Capacitación Secretarios de despacho y directores de institutos descentralizados sobre la actualización de los procedimientos del banco y proyectos de inversión (anexo pantallazos de la reunión y presentación)
Reunión con equipos de planeación sobre sobre la actualización de los procedimientos del banco y proyectos de inversión (anexo pantallazos de la reunión y presentación).</t>
  </si>
  <si>
    <t>Realización del seguimiento y monitoreo al PDM  a través de los planes de acción.</t>
  </si>
  <si>
    <t>Todos los procesos que cuenten con Plan de Acción</t>
  </si>
  <si>
    <t>OCID:N/A;  OCIG:N/A;  Prensa:N/A; D.Social:33,33%;  Interior:33%;  Infraestructura:N/A;  Valorización:N/A;  DADEP:N/A;  Hacienda:N/A;  UTSP:N/A; Planeacion:33,33%;  Salud:N/A;  OATIC:33,3%;  Educación:90%;  Juridica:33,3%;  Administrativa:0%.</t>
  </si>
  <si>
    <t>Presentación del avance de cumplimiento del Plan de Desarrollo al Alcalde y a los Secretarios en Consejo de Gobierno.</t>
  </si>
  <si>
    <t>Se realizará en el último trimestre de la vigencia 2020.</t>
  </si>
  <si>
    <t>Incumplimiento de la normatividad legal vigente en temas de contratación</t>
  </si>
  <si>
    <t>Socialización de la normatividad legal vigente en tema contractual al personal encargado del proceso y supervisores.</t>
  </si>
  <si>
    <t xml:space="preserve">Se envió mediante email a los funcionarios la socialización sobre las hojas de ruta en los procesos de contratación, circular n° 032 del 01 de Julio de 2020. Se anexa pdf de la circular junto con pdf del email enviado. </t>
  </si>
  <si>
    <t>Realización de muestras aleatorias, con el fin de evidenciar la publicación  en el SECOP y  SIA OBSERVA, dentro de los tiempos establecidos por la ley.</t>
  </si>
  <si>
    <t>Todos los procesos que realicen contratación</t>
  </si>
  <si>
    <t>OCID: N/A;  OCIG: N/A;  Prensa:N/A; D.Social:0%;  Interior:100%;  Infraestructura100:%;  Valorización:N/A;  DADEP:0%;  Hacienda63%:%;  UTSP:N/A; Planeacion:66%;  Salud:63%;  OATIC:100%;  Educación:0%;  Juridica:100%; Administrativa:100%.</t>
  </si>
  <si>
    <t xml:space="preserve">
  PQRSD con  respuestas extemporáneas a la ciudadanía, entes externos gubernamentales y no gubernamentales</t>
  </si>
  <si>
    <t>Actualización del Manual de Gestión del servicio al ciudadano.</t>
  </si>
  <si>
    <t>Secretaría
Administrativa</t>
  </si>
  <si>
    <t xml:space="preserve">Se estableció el cronograma de actividades en el proceso de gestión de servicio al ciudadano, donde se contempló la actualización de la carta del trato digno que es la información contenida en el Manual de servicio al ciudadano.
Esta actividad se ha estado desarrollando en el transcurso del mes de octubre para ser finalmente revisada y aprobada la actualización del Manual de Gestión de Servicio al Ciudadano en el mes de noviembre de 2020.
Observación OCIG: Se adjunta Plan de Trabajo general “Proceso Gestión de Servicio al Ciudadano” de fecha 8 de septiembre de 2020.  Conforme a la programación, la actualización del Manual de Gestión de Servicio al Ciudadano se adelantará durante los meses de Octubre y Noviembre de 2020.
</t>
  </si>
  <si>
    <t>Actualización  y socialización de la tecnológica para la administración central (Ventanilla Única y PQRSD).</t>
  </si>
  <si>
    <t xml:space="preserve">Se anexan reportes de los contratistas encargados de realizar las capacitaciones a los funcionarios en los módulos de ventanilla única, PQRSD, correspondencia interna y externa, donde se realizaron ejemplos prácticos del uso de la plataforma. Los reportes se presentan a corte 30 septiembre de 2020.
Se anexan actas de las actualizaciones realizadas al sistema y su implementación con un total de 78 pdf. 
</t>
  </si>
  <si>
    <t>Seguimiento a Secretarios de Despacho y Jefes de Oficinas Asesoras sobre incumplimiento de la Ley en materia de PQRSD.</t>
  </si>
  <si>
    <t xml:space="preserve">La Secretaría Administrativa como administradora del sistema de PQRS, realiza seguimiento mensual a las diferentes secretarias u oficinas con las peticiones vencidas y por vencer de acuerdo a la normatividad en materia de PQRSD.
Para la fecha se anexan los seguimientos de junio, julio, agosto y septiembre de 2020. 
Se anexan como evidencias los oficios enviados a las diferentes dependencias de la administración municipal en donde se relacionan las PQRSD vencidas y por vencer.
Observación OCIG:  Se adjuntan oficios reportando las alertas del sistema PQRS (vencidas y por vencer) remitidos a las dependencias de la Administración Central de fecha 05 de Junio de 2020, 2 de Julio de 2020, 4 de Agosto de 2020 y 07 de septiembre de 2020.
</t>
  </si>
  <si>
    <t>Datos erróneos en los informes presentados por las dependencias para el monitoreo y  seguimiento al PDM.</t>
  </si>
  <si>
    <t>Asesoría permanente a los comités de planeación en el correcto diligenciamiento de los planes de acción.</t>
  </si>
  <si>
    <t xml:space="preserve">Secretaría de Planeación 
</t>
  </si>
  <si>
    <t xml:space="preserve">La comunicación de la  Secretaria de Planeación para la evaluación de los planes de acción se realizo con fecha de 16 de octubre, encontrándose por fuero del termino del corte del seguimiento, razón por la cual se evidencia un cumplimiento parcial de la acción en razón a que la Secretaria de Planeación adelanto las siguientes acciones.
La Secretaría de Planeación realizó la socialización del PDM y el diligenciamiento de los planes de acción por dependencia, mediante reuniones virtuales dirigida a los comités de planeación y a directivos; con el objetivo de garantizar que la información reportada en los planes de acción, sobre el avance de meta física y ejecución presupuestal sea verídica. Así mismo, se brinda asesoría permanente a los enlaces en el correcto diligenciamiento de la información y formulación de estrategias para algunas metas del PDM, requeridas como evidencias.
</t>
  </si>
  <si>
    <t>Realización de mesas de trabajo con los comités de planeación con el fin de verificar evidencias y validación de la información de los planes de acción.</t>
  </si>
  <si>
    <t>Secretaría de Planeación 
(OCIG)</t>
  </si>
  <si>
    <t>Las mesa de trabajo con los comités de planeación  y la OCIG,  se realizarán en el mes de noviembre de 2020</t>
  </si>
  <si>
    <t>Publicación de trámites y procedimientos desactualizados en el SUIT</t>
  </si>
  <si>
    <t>Solicitud de asignación de enlaces por dependencia para el proceso de asesoría y actualización de trámites y procedimientos.</t>
  </si>
  <si>
    <t>La solicitud de enlaces se realizó en reunión de marzo de 2020, el día 22 de octubre de 2020, se realizó reunión de seguimiento para verificar el cargue de datos de operación y verificación de actualización de tramites por parte de cada uno de las secretarias. (Se anexa copia del Acta- Reunión realizada por Teams</t>
  </si>
  <si>
    <t>Actualización de  trámites y procedimientos competencia de la administración municipal en la plataforma del SUIT</t>
  </si>
  <si>
    <t xml:space="preserve">El inventario de tramites a la fecha es el siguiente:
Dependencia Trámites Inscritos Procedim Inscritos
Hacienda                    25                                  2
Planeación                20                                 1
Salud y ambiente   7                                   2
Desarrollo Social    5                                  13
Interior                    14                                   4
Educación               27                                  3
UTSP                          1                                    0
Administrativa     0                                     1
Valorización          1                                    1
DADEP                     1                                    0
Infraestructura    0                                    1
Total                     101                                 28
 129
De los cuales se han actualizado: (6) tramites de la secretaria de planeación; (2) tramites de la secretaria del Interior, (2) tramites de la Secretaria de Hacienda, (2) Secretaria de Educación. Se anexa pantallazos del SUIT. </t>
  </si>
  <si>
    <t>Deficiente garantía  en  la continuidad de la Operación del Área TIC</t>
  </si>
  <si>
    <t>Formulación del Plan de Contingencia y Continuidad de Operaciones dentro del Plan de Recuperación Antedesastres (DRP) referente a las TIC.</t>
  </si>
  <si>
    <t>Oficina asesora TIC</t>
  </si>
  <si>
    <t xml:space="preserve">Se ha trabajado en la formulación del Plan de contingencia y continuidad de operaciones de la oficina TIC, por lo cual se presenta el documento.
Se recomienda incluir normatividad, un diagnóstico, y el desarrollo de los objetivos plasmados.
</t>
  </si>
  <si>
    <t xml:space="preserve">Indebido reporte de la información de datos personales ante la Superintendencia de Industria y Comercio. </t>
  </si>
  <si>
    <t>Realización de informes a la Súper Intendencia de Industria y Comercio, validados por el  líder del proceso.</t>
  </si>
  <si>
    <t>Alistamiento de las bases de datos para su posterior publicación.</t>
  </si>
  <si>
    <t>Incumplimiento de la Política de Protección de Datos Personales</t>
  </si>
  <si>
    <t>Socialización e Implementación de la Política y Procedimientos del Sistema de Gestión de la Protección de Datos Personales</t>
  </si>
  <si>
    <t>Se presenta la lista de asistencia a socializaciones en temas de seguridad de la información donde se abarca el tema de la política de protección de datos personales. Así mismo, la política de seguridad de la información de sitio web y protección de datos personales se encuentra publicada en la página web de la entidad, sección transparencia, mecanismos de contacto con el Municipio de Bucaramanga. https://www.bucaramanga.gov.co/el-atril/transparencia/</t>
  </si>
  <si>
    <t>Pérdida de la documentación de bienes inmuebles de propiedad del Municipio.</t>
  </si>
  <si>
    <t>Revisión, depuración y registro de predios que conforman el archivo físico del Inventario General del Patrimonio Inmobiliario Municipal.</t>
  </si>
  <si>
    <t xml:space="preserve">De junio a 30 de septiembre del 2020, el Departamento Administrativo de la Defensoría del Espacio Público ha realizado la incorporación de (25) predios propiedad del municipio al inventario General del Patrimonio Inmobiliario Municipal.
La OCIG, evidencia el respectivo trámite que ha realizado el Departamento Administrativo de la Defensoría del Espacio Público a 25 predios al inventario de activos fijos – predios de Espacio Público.  Por consiguiente se le asigna un cumplimiento del 25% sobre el indicador que es de 100 predios.
Se recomienda al DADEP, seguir realizando las acciones con la finalidad de realizar la depuración de inmuebles para dar cumplimiento a la meta propuesta del indicador.
</t>
  </si>
  <si>
    <t>Digitalización  del archivo físico del Inventario General del Patrimonio Inmobiliario Municipal</t>
  </si>
  <si>
    <t xml:space="preserve">De junio a 30 de Septiembre de 2020, el Departamento Administrativo de la Defensoría del Espacio Público ha digitalizado (194) carpetas del inventario General del Patrimonio Inmobiliario Municipal.
La OCIG, evidencia 192 carpetas correspondientes a unidades documentales digitalizadas del inventario general del patrimonio inmobiliario Municipal.  Dando cumplimiento al 96% del indicador de la meta propuesta.
Se recomienda seguir adelantando las acciones pertinentes a fin de dar cumplimiento al 100% del indicador.
</t>
  </si>
  <si>
    <t>Ocupación Indebida del Espacio Publico</t>
  </si>
  <si>
    <t>Diseño e implementación de acciones pedagógicas   que sensibilicen sobre la importancia de cuidar, defender y  mantener el espacio público</t>
  </si>
  <si>
    <t xml:space="preserve">El Departamento Administrativo de la Defensoría del Espacio Público a 30 de septiembre de 2020 realizó una propuesta de acción pedagógica dirigida a vendedores informales en el espacio público en el Marco de las capacitaciones ofrecidas por parte del DADEP en conjunto con el IMEBU dentro del Capítulo de ventas reguladas del Plan Maestro de Espacio Público. Por lo anterior se realizó una mesa de trabajo el día 16 de septiembre de 2020 con miras al diseño del instrumento pedagógico a implementar. 
La OCIG, evidencia que se adelantó una reunión el 16 de septiembre, pero no hubo participación por parte del IMEBU, así mismo, se tiene un folio correspondiente a una propuesta preliminar que dista mucho de la realidad de una acción pedagógica que sensibilice sobre la importancia de cuidar, defender y mantener el espacio público en el Municipio de Bucaramanga.
Por consiguiente, se otorga un 10% de avance avalando la reunión del 16 de septiembre, pero se recomienda al Departamento Administrativo de la Defensoría del Espacio Público a realizar antes de 31 de diciembre la acción pedagógica propuesta a fin de dar cumplimiento al 100% de la meta del indicador. 
</t>
  </si>
  <si>
    <t>Ofrecimiento de la oferta institucional a los vendedores informales y/o demás estrategias que posea el municipio .</t>
  </si>
  <si>
    <t xml:space="preserve">De junio a 30 de septiembre de 2020, el Departamento Administrativo de la Defensoría del Espacio ha dado contestación a todas las solicitudes allegadas por los ciudadanos en cuanto a la oferta institucional del Municipio de Bucaramanga. 
Es preciso aclarar que de las ofertas que se realizaron se hizo efectiva una (1) entrega de local en el Centro Comercial San Bazar.
La OCIG, evidencia la realización del ofrecimiento de una oferta institucional a un ciudadano, donde se describe el acta de visita, acta de oferta institucional, acta de entrega del local comercial, y contrato de oferta institucional.
Por lo expuesto anteriormente se otorga un porcentaje del 63% como máximo del periodo a evaluar.
Se recomienda seguir adelantando las acciones correspondientes a fin de seguir realizando ofertas institucionales que bajen los costos de sostenimiento de los bienes de propiedad del municipio.
Por lo expuesto anteriormente se otorga un porcentaje del 63% como máximo del periodo a evaluar.
Se recomienda seguir adelantando las acciones correspondientes a fin de seguir realizando ofertas institucionales que bajen los costos de sostenimiento de los bienes de propiedad del municipio.
</t>
  </si>
  <si>
    <t xml:space="preserve">Realización de visitas de inspección ocular para la identificación de posibles ocupaciones al espacio publico. </t>
  </si>
  <si>
    <t xml:space="preserve">De junio a 30 de septiembre de 2020, el Departamento Administrativo de la Defensoría del Espacio ha realizado (28) inspecciones oculares para la identificación de posibles ocupaciones al espacio público.
La OCIG, evidencia que se han realizado 28 inspecciones oculares para la identificación de posibles ocupaciones al espacio público distribuidas así:
MES NUMERO INSPECCIONES OCULARES
JULIO 8 VISITAS INSPECCIONES OCULARES
AGOSTO 10 VISITAS DE INSPECCIONES OCULARES
SEPTIEMBRE 8 VISITAS DE INSPECCIONES OCULARES.
Por lo expuesto anteriormente se otorga un avance del indicador del 14% a corte 30 de septiembre de 2020.
Se recomienda seguir realizando las acciones pendientes con la finalidad de lograr el 100% del cumplimiento del indicador a 31 de diciembre de 2020 toda vez que la meta está en 200 visitas de inspección ocular.
</t>
  </si>
  <si>
    <t>Ocupación irregular de bienes inmuebles de propiedad del Municipio</t>
  </si>
  <si>
    <t xml:space="preserve">Elaboración de informes de visita de predios para identificar ocupaciones e interponer restituciones mandatarias o voluntarias para recuperar predios ocupados irregularmente.                                  </t>
  </si>
  <si>
    <t>De junio a 30 de septiembre de 2020, el Departamento Administrativo de la Defensoría del Espacio ha realizado (6) visitas de inspección ocular en predios propiedad del Municipio para identificar ocupaciones e interponer restituciones mandatarias o voluntarias para recuperar predios ocupados irregularmente:
- DADEP 1047-2020 Inspección ocular
- DADEP 1213-2020 Inspección ocular
- DADEP 1224-2020 Inspección ocular
- DADEP 1295-2020 Inspección ocular
- DADEP 1350-2020 Inspección ocular
- DADEP 1376-2020 Inspección ocular
Como resultado de las visitas realizadas, se logró la materialización de una (1) entrega voluntaria del predio de la antigua Casa Campesina, la cual se realizó el día 30 de septiembre de 2020.
La OCIG, evidencia que se han realizado 6 visitas de inspección oculares que son enviadas a la Secretaría del Interior, con la finalidad de interponer las restituciones mandatarias de los predios ocupados irregularmente.
Se recomienda seguir adelantando acciones para continuar con el objetivo del indicador con corte a 31 de diciembre de 2020.</t>
  </si>
  <si>
    <t xml:space="preserve">Elaboración de informes sobre la realización de impulsos procesales ante las inspecciones municipales                                   </t>
  </si>
  <si>
    <t>De junio a 30 de septiembre de 2020, el Departamento Administrativo de la Defensoría del Espacio ha realizado dos (2) impulsos procesales:
- Radicación de Querella por recuperación de predio propiedad del Municipio  (Querella Interpuesta ALICIA PARRA DE NIÑO)
- Fallo de primera instancia que ordena la restitución del Inmueble actualmente ocupado por TELEBUCARAMANGA (Acta de audiencia pública TELEBUCARAMANGA).
Así mismo, con el fin de dar impulso efectivo a los procesos que actualmente se tramitan al interior de las Inspecciones se realizó la solicitud ante las inspecciones de policía adscritas a la Secretaría del interior de Bucaramanga, referente a los procesos policivos activos o archivados de restitución de bienes fiscales, de uso público y espacio público, instaurados ante las inspecciones de Policía adscritas a su Despacho:
- DADEP1203-2020 Proceso rad. 12073
- DADEP1549-2020 Solicitud información Sec. Interior
La OCIG, evidencia que el DADEP ha presentado 2 solicitudes sobre la realización de impulsos procesales ante las inspecciones, por lo anterior se otorga un porcentaje de 30% de avance del indicador.
Se recomienda seguir realizando informes sobre la realización de impulsos procesales ante las inspecciones a fin de obtener el 100% del cumplimiento de la acción de la meta a 31 de diciembre de 2020.</t>
  </si>
  <si>
    <t>Divulgación de información de manera inoportuna-inadecuada  y desactualizada.</t>
  </si>
  <si>
    <t>Formulación del Manual de estilo que permita un adecuado uso, manejo y difusión de la información y contenidos institucionales y que complemente las actividades consignadas en el Plan de Comunicaciones del Municipio.</t>
  </si>
  <si>
    <t>La Oficina de Prensa formuló documento del Manual de Estilo de Comunicaciones de la Alcaldía de Bucaramanga, actualizado con corte a septiembre 30 de 2020, el cual sigue en proceso de actualización. Evidencia: Copia del documento del Manual de Estilo de Comunicaciones de la Alcaldía de Bucaramanga.
La Oficina de Control Interno de Gestión recomienda que al finalizar su formulación sea institucionalizado y socializado.</t>
  </si>
  <si>
    <t>Pérdida de información.</t>
  </si>
  <si>
    <t xml:space="preserve">Realización de copia de seguridad por los responsables del manejo de información de acuerdo a las necesidades del proceso. </t>
  </si>
  <si>
    <t>Prensa y Comunicaciones / Oficina TIC</t>
  </si>
  <si>
    <t xml:space="preserve">La Oficina de Prensa y Comunicaciones aloja todos los productos, fotografías y videos en archivos digitales (Mega - en la nube) identificados en diferentes cuentas. Adicionalmente, se consolida Tráfico de solicitudes. Evidencia: Cuentas creadas y capturas de pantalla de ellas, archivo Alcaldía 2020 (PDF) y archivo en PDF de Tráfico (a corte 30 de septiembre de 2020).   OATIC/ Se presentan los soportes de las copias de seguridad realizadas a los servidores y bases de datos por los responsables del proceso en el formato F-TIC-1400-238,37-004, mes a mes desde abril y parte del mes de noviembre. 
Si bien es cierto se evidencia el cumplimiento de la acción, se evalúa con el 63% proporcional al tiempo con el fin de garantizar el cumplimiento de la acción durante el resto de la vigencia.
La Oficina de Control Interno recomienda continuar realizando copias de seguridad de acuerdo a las necesidades del proceso.
</t>
  </si>
  <si>
    <t>Subir extemporáneamente al Portal del SUI  la información requerida por la SUPERSERVICIOS.</t>
  </si>
  <si>
    <t>Realización del  cargue de información al sistema SUI de la SUPERSERVICIOS, en los tiempos estipulados.</t>
  </si>
  <si>
    <t>UTSP</t>
  </si>
  <si>
    <t xml:space="preserve">A la fecha en la vigencia 2020, se han realizado al sistema SUI de la SUPERSERVICIOS 140 cargues, asi: 45 Correos Electrónicos - 20 WhatsApp - 25 Llamadas telefónicas -  45 Oficios - 5 Mesas de Ayuda. (Se anexa Informe).
La OCIG, evidencia que no existen reportes de vigencia 2019 – 2020 pendientes pero que realizando consulta al SUI, se evidenciaron 41 formatos pendientes de vigencias anteriores así:
VIGENCIA TÓPICO NO. REPORTES PENDIENTES
2006 Administrativo y financiero 01
2009 Alcaldes 20
2010 Alcaldes, Concurso económico, y Comercial y Gestión 03
2011 Alcaldes, Concurso económico, y Comercial y Gestión 03
2012 Alcaldes 03
2013 Proyectos de Inversión – Alcaldías y Formatos Complementarios 03
2014 Administrativo y financiero, y Proyectos de Inversión - Alcaldías 08
 Total pendientes por cargar al SUI 41
Es por lo anterior que el Auditor aclara que la vigencia se encuentra al día en cargue al SUI, sin embargo, se ha venido materializando el riesgo de gestión de la Unidad Técnica de Servicios Públicos, al no cargar estos 41 reportes de vigencias anteriores.  Por lo expuesto anteriormente se otorga un cumplimiento de 40% y se exhorta a la Unidad que realice las acciones pertinentes para el logro del cargue de los formatos pendientes de vigencias anteriores para el logro del 100% de la meta.
</t>
  </si>
  <si>
    <t>Prestación no oportuna del servicio por falta y/o demora de contratación de personal.</t>
  </si>
  <si>
    <t>Gestión del personal requerido para el cumplimiento de la demanda del servicio.</t>
  </si>
  <si>
    <t>Se han realizado las siguientes gestiones mediante los Oficios UTSP.027 / 051 del 24 y 29 enero, el UTSP  100 del 26 de febrero y el 263 del 12 agosto de 2020.  
La OCIG, evidencia que se han realizado solicitudes de personal, en lo que respecta al auxiliar administrativo, tanto en enero como en agosto, toda vez que se realizó concurso para proveer el cargo de auxiliar de la unidad que se encontraba en condición de provisionalidad.
Así mismo se evidencia solicitud de personal profesional para el cargue del SUI de la Unidad Técnica de Servicios Públicos.   Se recomienda seguir realizando los requerimientos con la finalidad de poner al día el cargue al 100% de los formatos requeridos y estado pendiente de vigencias anteriores.  Sin embargo se da cumplimiento en el periodo a evaluar de la meta del indicador.</t>
  </si>
  <si>
    <t>Respuestas extemporáneas de tutelas, demandas, derechos de petición y procesos jurídicos</t>
  </si>
  <si>
    <t>Seguimiento a las respuestas de tutelas, demandas, derechos de petición y procesos jurídicos  mediante mesas de trabajo</t>
  </si>
  <si>
    <t>Oficina de Valorización</t>
  </si>
  <si>
    <t>Se informa por parte de la oficina de valorización que se han adelantado seguimientos mediante las actas de reunión de los días:
- 2 de marzo de 2020
- 13 de abril de 2020
- 26 de mayo de 2020
- 2 de junio de 200
- 2 de julio de 2020
- 3 de agosto de 2020</t>
  </si>
  <si>
    <t>Baja ejecución presupuestal en el mejoramiento de la calidad educativa.</t>
  </si>
  <si>
    <t>Realización de seguimiento mensual a la ejecución presupuestal de las metas a cargo de la Secretaría de Educación.</t>
  </si>
  <si>
    <t>Secretaría de Educación - Oficina de Presupuesto</t>
  </si>
  <si>
    <t xml:space="preserve">La secretaria de educación durante el periodo de abril hasta septiembre 2020, realiza seguimiento mensual a la ejecución presupuestal de las metas del plan de desarrollo: 
De los cuales se evidencia: 
- Un (1) Plan de acción del plan de acción de seguimiento a las metas del plan de desarrollo vigencias 2020 al 2023. 
- Seis (6) Actas de comité directivo de los meses de abril, mayo, junio, julio, agosto y septiembre vigencia 2020. 
Es necesario aclarar que por emergencia sanitaria COVID 19, las reuniones se realizaron de manera virtual, por lo cual se adjuntan 4 audios, 7 videos y 1 links.   
</t>
  </si>
  <si>
    <t>Reportes extemporáneos de la información completa de matriculas en el SIMAT, e inconsistencias en los datos.</t>
  </si>
  <si>
    <t>Realización del cronograma de trabajo del macro proceso de cobertura, indicar las fechas limites para recopilación de información del FUC.</t>
  </si>
  <si>
    <t xml:space="preserve">La secretaria de educación durante el periodo de abril hasta septiembre 2020, realiza programación de informes a entes externos F-MC-1000-238,37-062 CONTROL DE LA GESTION, en el cual se evidencia el cronograma de la recopilación de información para el reporte del FUC 2020 ante el Ministerio de Educación.  
Cronograma señala el reporte anual, pero se señalan dos fechas en el mes de febrero y mes de marzo.
Se adjunta 1 PDF. 
</t>
  </si>
  <si>
    <t>Remisión del formato FUC, al Ministerio de Educación Nacional (MEN), de acuerdo a los términos establecidos</t>
  </si>
  <si>
    <t xml:space="preserve">La secretaria de educación durante el periodo de abril hasta septiembre 2020, presenta evidencia del correo remisorio al Ministerio de Educación del FUC 2020, archivo en PDF del pantallazo de la radicación del FUC en la plataforma de gestión documental del Ministerio de Educación, número de radicado 2020 – ER – 061822.
Se adjunta 2 PDF. 
</t>
  </si>
  <si>
    <t>Incumplimiento en los compromisos y condiciones adquiridas en los estudios previos, en el programa de transporte escolar.</t>
  </si>
  <si>
    <t>Realización de visitas de campo para verificar el cumplimiento de los compromisos adquiridos por el contratista en el programa de transporte escolar sujetas a la evolución, condiciones y restricciones de la emergencia sanitaria por el COVID-19. En caso de que la emergencia sanitaria no permita la prestación del servicio de transporte escolar el contrato será suspendido y/o liquidado.</t>
  </si>
  <si>
    <t>La secretaria de educación durante el periodo de abril hasta septiembre 2020, presenta evidencia de (2) dos informes de actas de visitas de los meses de enero y febrero 2020 de seguimiento por parte del supervisor del contrato 351 del 2018, cuyo objeto es prestación del servicio público de trasporte terrestre automotor especial escolar, ida y regreso de los estudiantes de las instituciones educativas oficiales, rurales y urbanas del municipio de Bucaramanga, conforme rutas preestablecidas y un (1) acta de liquidación del contrato 351 del 2018 cuya fecha de terminación del servicio fue el 16 de abril 2020, Es necesario aclarar que por emergencia sanitaria COVID 19, no se realizó adicional al contrato o nuevo contrato ya que los estudiantes están en jornada académica en casa, hasta nueva orden del ministerio de educación. 
En el acta de décimo quinto pago, como reconocimiento de ejecución del contrato en los meses de abril y mayo, así como el acta de terminación y liquidación bilateral, se deja constancia de pagos en los meses de abril y mayo, el cual denota ejecución del contrato, y por lo tanto la verificación por parte del supervisor, no aporta evidencias de seguimiento de estos dos meses, por concepto de cumplimiento a los compromisos del contrato. 
Observación: frente a esta acción sólo se pudo dar cumplimiento a los primeros dos meses debido al inicio de la emergencia sanitaria por covid 19 en el mes de marzo en el cual se decretó el aislamiento preventivo obligatorio a nivel nacional, tal y como la acción lo menciona “En caso de que la emergencia sanitaria no permita la prestación del servicio de transporte escolar el contrato será suspendido y/o liquidado”.
El contrato no se suspendió pues el artículo 17 del decreto legislativo No. 491 de 2020 señala que, "Los contratos de prestación de servicios administrativos, suscritos por personas jurídicas con entidades públicas, cuyo objeto sea la prestación del servicio de vigilancia, aseo, y/o cafetería, transporte y demás servicios de esta naturaleza no serán suspendidos mientras dure el aislamiento preventivo obligatorio. Para que se efectúe el pago a las empresas contratistas éstas deberán certificar el pago de nómina y seguridad social a los empleados que se encuentren vinculados al inicio de la Emergencia Sanitaria”.
Por lo anterior se continuó con el contrato hasta que se alcanzó la fecha de liquidación.
No obstante, se continuará aplicando dicha acción preventiva al inicio de un nuevo contrato.</t>
  </si>
  <si>
    <t>Deterioro en la planta física y mobiliaria de las Instituciones Educativas.</t>
  </si>
  <si>
    <t>Realización de visitas o reuniones virtuales requeridas a las Instituciones Educativas para sensibilizar a la comunidad educativa  en la entrega de obras o intervenciones, o entrega de nuevo mobiliario al rector de la institución educativa.</t>
  </si>
  <si>
    <t>La secretaria de educación durante el periodo de abril hasta septiembre 2020, presenta: 
Evidencia de actas de liquidación de la obra de la I.E San José de la Salle del municipio de Bucaramanga, en la que se evidencia la firma a satisfacción de las partes.
Evidencia en registro fotográfico de la entrega de las obras de la IE Normal Superior de Bucaramanga, las actas de entrega están a cargo del FFIE y reposan en su poder.
Evidencia de oficios enviados a la ESSA por parte de la Secretaría de Educación de Bucaramanga en los que se le autoriza a incluir en la facturación del servicio de energía de las I.E Nacional del Comercio sede B, La Libertad y María Goretti sede A, las intervenciones eléctricas realizadas.
Actas de socialización y presentación de proyectos a las I.E beneficiarias de los acuerdos escolares 2019.
Informe de cumplimiento de entrega parcial N°1 del contrato de compraventa N° 360 de 2019 – “Adquisición de bienes para la implementación de diez (10) ambientes de aprendizaje con enfoque STEAM y cuatro (4) instituciones con enfoque mobiliario escolar en el marco de cumplimiento de acuerdos escolares de ciudad y mobiliario con destino a las instituciones educativas oficiales del municipio de Bucaramanga” en el que se reporta la entrega de mobiliario a 13 IE de las 14 instituciones destinadas a dotación.
Minuta del contrato 360 de 2019
Trece (13) actas de entrega de mobiliario a la IE beneficiadas.</t>
  </si>
  <si>
    <t>Baja ejecución de recursos económicos asignados por el Decreto 953 de 2012</t>
  </si>
  <si>
    <t>Realización  reuniones con las Instituciones involucradas en el proceso de adquisición y mantenimiento de áreas de importancia estratégica para la conservación de recursos hídricos que surten de agua el acueducto.</t>
  </si>
  <si>
    <t xml:space="preserve">Subsecretaria del Medio Ambiente </t>
  </si>
  <si>
    <t>La Secretaría de Salud y Ambiente realizó reunión virtual los días 12 y 21 de agosto de 2020 con la participación de Silvia Reyes (Acueducto Metropolitano de Bucaramanga); María Fernanda Cuartas (Secretaría de Salud y Ambiente); Aura Parra (Secretaría de Salud y Ambiente) y Jorge Orjuela (Secretaría de Salud y Ambiente), con el fin de realizar actividades relacionadas con la inversión del 1% de los ingresos corrientes de la Alcaldía de Bucaramanga, y que tiene que ver con la inversión en el mejoramiento de los servicios ecosistémicos ofertados del recurso hídrico de las diferentes cuencas de abastecimiento de agua para Bucaramanga y poder avanzar en la liquidación del Convenio No. 041 de 2017, objeto “Aunar esfuerzos entre el municipio y el Acueducto Metropolitano de Bucaramanga S.A E.S.P en la adquisición de predios para la conservación, protección y mantenimiento de áreas de interés para la conservación de las fuentes hídricas por medio de las cuales se abastece y surte el servicio de agua potable para la población del municipio de Bucaramanga y su área metropolitana. Evidencia: Actas de Reunión virtual e informes.</t>
  </si>
  <si>
    <t xml:space="preserve">Realización de visitas técnicas por parte de las instituciones en la adquisición de predios idóneos  abastecedores de fuentes hídricas para el municipio de Bucaramanga. </t>
  </si>
  <si>
    <t>A la fecha 30 de septiembre de 2020 no se ha realizado visita a los diferentes predios de la alcaldía de Bucaramanga, debido a la pandemia del Covid 19 que no ha permitido avanzar en la práctica de visitas de funcionarios de la alcaldía de Bucaramanga y del Acueducto Metropolitano de Bucaramanga. Se estima iniciar las visitas en el mes de noviembre de 2020.
Se evalúa con el 10% teniendo en cuenta que se realizó un análisis de la información suministrada por el Fondo de Agua y por el acueducto metropolitano de Bucaramanga, al igual que el cruce de información del IGAC en cuanto al catastro a agosto de 2020, con el fin de realizar actividades de identificación de predios ubicados en las cuencas abastecedoras de agua para el acueducto metropolitano de Bucaramanga. Evidencia: Informes.
La Oficina de Control Interno de Gestión recomienda dar cumplimiento a las visitas técnicas programadas para la adquisición de predios idóneos abastecedores de fuentes hídricas.</t>
  </si>
  <si>
    <t xml:space="preserve">Identificación de los predios  idóneos abastecedores de fuentes hídricas  proyectados para compra </t>
  </si>
  <si>
    <t>Durante la vigencia 2020 no se han adquirido predios de importancia estratégica por cuanto el Alcalde Municipal a la fecha 30 de septiembre no cuenta con facultades emitidas por el Concejo Municipal de Bucaramanga para la compra de predios. Evidencia: anexo borrador proyecto de acuerdo y sustentación de motivos.
Se evalúa con el 10% teniendo en cuenta que la Subsecretaria de Ambiente a través de su personal técnico y jurídico realizó el proyecto de acuerdo por medio del cual se autoriza al alcalde de Bucaramanga para adquirir los predios que integran las áreas de importancia estratégica para la conservación de recursos hídricos que surten de agua al acueducto metropolitano de Bucaramanga. 
La Oficina de Control Interno de Gestión recomienda dar cumplimiento a la acción programada antes de la culminación de la vigencia.</t>
  </si>
  <si>
    <t>Incumplimiento a cobertura en la entrega de ayuda humanitaria inmediata</t>
  </si>
  <si>
    <t>Revisión y seguimiento de los informes de entrega de ayudas humanitarias en tiempo</t>
  </si>
  <si>
    <t>Secretaria del Interior</t>
  </si>
  <si>
    <t xml:space="preserve">Por parte de la Secretaría del Interior y Centro de Atención Integral a Victimas – CAIV, se han realizado los respectivos seguimientos y revisiones a los informes de entrega de las ayudas humanitarias. Durante el año 2020 a corte de 30 de septiembre se han realizado seis (7) informes así: 
Fecha Corte No. De Ayudas Humanitarias Valor Ayuda
Enero 0 $ 0
Febrero 59 $ 38.904.174
Marzo 31 $ 19.511.028
Abril 19 $ 12.201.768
Mayo 8 $ 4.951.440
Junio 5 $ 3.242.016
Julio 0 $ 0
Agosto 11 $ 6.955.596
Septiembre 6 $ 4.538.826
TOTAL 139 $ 90.304.848
</t>
  </si>
  <si>
    <t>Incumplimiento de la Ley 1098 de 2006 Código de infancia y adolescencia en su artículo 11 parágrafo primero, en lo concerniente a prestar el servicio de hogar de paso.</t>
  </si>
  <si>
    <t>Realización de la contratación con hogares de paso para prestar el servicio a los niños maltratados y vulnerados</t>
  </si>
  <si>
    <t>Secretaria del Interior - Grupo de Contratación</t>
  </si>
  <si>
    <t>La Secretaría del interior celebró el convenio 95 del 30 de abril de 2020 - SINT-RE-01-2020, con la Fundación Laical “Miani Fulmiani”, para anuar esfuerzos para promover y realizar acciones que garanticen el servicio de Hogar de Paso en el marco del Proyecto “Apoyo a la Modalidad de Paso para la protección Integral de niñas, niños y adolescentes con estado de vulnerabilidad e inobservancia en el Municipio de Bucaramanga”.</t>
  </si>
  <si>
    <t>No ejecución de los recursos económicos asignados por la ley 715 de 2001.</t>
  </si>
  <si>
    <t>Seguimiento y control a la ejecución del presupuesto asignado por SGP.</t>
  </si>
  <si>
    <t>Secretaría de Salud y Ambiente  Subsecretaria Salud Publica</t>
  </si>
  <si>
    <t>La secretaria de Salud y Ambiente realizó seguimientos y controles a la ejecución presupuestal, durante los meses de abril, mayo, junio, julio y agosto de 2020 mediante los correos electrónicos de fecha abril 30, junio 1, julio 1, agosto 4 y septiembre 2 de 2020, plan de acción corte junio 30 y mesa de trabajo ajuste plan indicativo. Evidencia: Correos electrónicos, plan indicativo y plan de acción con corte a junio 30 de 2020.
Se aporta seguimiento a la ejecución presupuestal correspondiente a septiembre y octubre, realizados el 1 de octubre y 3 de noviembre, plan de acción corte a septiembre 30 y octubre 30, que no aplican para este seguimiento debido a que el corte es septiembre 30 de 2020; serán tenidos en cuenta en el próximo seguimiento a diciembre 30 de 2020.
La Oficina de Control Interno recomienda continuar realizando seguimiento a la ejecución presupuestal.</t>
  </si>
  <si>
    <t xml:space="preserve">Bajo cumplimiento de las metas del plan de Desarrollo </t>
  </si>
  <si>
    <t>Seguimiento y cumplimiento  de las actividades programadas para el cumplimiento del PDM</t>
  </si>
  <si>
    <t>La secretaria de salud y Ambiente realizó reuniones de seguimiento con la participación de Marlis S. Martínez Corredor Profesional CPS Planeación SSyA y Saith Yomaira Flórez Guerrero Profesional CPS Calidad SSyA, cuyo objetivo fue realizar seguimiento de las actividades programadas para el Cumplimiento de las metas del Plan de Desarrollo, los días 3 de agosto y 1 de septiembre de 2020. Evidencia: Actas de reunión de seguimiento Plan de Desarrollo correspondientes a los meses de julio y agosto de 2020.
Se aporta acta de seguimiento al cumplimiento de las metas del Plan de Desarrollo con corte a septiembre 30, realizada el día 1 de octubre de 2020 que no aplica para este seguimiento debido a que la fecha de corte es septiembre 30 de 2020; será tenida en cuenta en el próximo seguimiento a diciembre 30 de 2020.
La Oficina de Control Interno recomienda realizar reuniones de seguimiento con los responsables de los procesos con el fin de llevar un control en las metas que presenten bajo cumplimiento tanto en su logro como en la ejecución presupuestal.</t>
  </si>
  <si>
    <t>Destinación indebida de recursos</t>
  </si>
  <si>
    <t>Realización de seguimientos del cruce de base de datos de la LMA (liquidación mensual de afiliados)</t>
  </si>
  <si>
    <t>La Secretaria de Salud y Ambiente realizó reuniones de seguimiento al cruce de base de datos de la LMA, con la participación de Álvaro Gómez Mantilla Apoyo de Coordinación SSyA y José Moncada Velasco Técnico de Sistemas SSyA, durante los meses de abril, mayo, junio, julio y septiembre de 2020 y reporte de información – proceso de novedades del municipio al Ingeniero Hisnardo Alberto Ubaque Ubaque Director de gestión de tecnología e información y comunicaciones Adres, correspondientes a los meses de abril, mayo, junio, julio, agosto y septiembre. Evidencia: Actas de reunión y oficios remisorios.</t>
  </si>
  <si>
    <t xml:space="preserve">Incumplimiento en los plazos contractuales pactados, en ejecuciones de obra  </t>
  </si>
  <si>
    <t xml:space="preserve">Designación de supervisión y/o interventoría a los contratos de obra a ejecutar </t>
  </si>
  <si>
    <t xml:space="preserve">Secretaría de Infraestructura </t>
  </si>
  <si>
    <t xml:space="preserve">La Secretaría de infraestructura en la vigencia 2020 ha adelantado 3 proceso de contratación referentes a Instalación de Luminarias, Poda para Despeje de Luminarias, y Mantenimiento de Vías Veredales, teniendo las dos primeras interventoría y la tercera designación de supervisión por parte del municipio de Bucaramanga. </t>
  </si>
  <si>
    <t xml:space="preserve">Seguimiento periódico a los contratos de obra en ejecución </t>
  </si>
  <si>
    <t xml:space="preserve">La Secretaría de infraestructura viene realizando seguimientos periódicos (Reuniones virtuales) a los contratos en ejecución, con el fin de observar su estado, avance y cumplimiento de compromisos. 
Evidenciado mediante actas de seguimiento.
</t>
  </si>
  <si>
    <t>Plan Anual de Adquisiciones (PAA)  no acorde a las necesidades del Municipio</t>
  </si>
  <si>
    <t>Realización de mesas de trabajo con las diferentes dependencias para asesorar la formulación del PAA 2021 acorde de las necesidades del Municipio.</t>
  </si>
  <si>
    <t xml:space="preserve">Mediante circular No. 22 de 2020, se convocó a socialización del plan anual de adquisiciones el día martes 20 de octubre de 2020, donde se establecieron lineamientos para la consolidación del PAA para el 2021.
Se anexa como evidencia circular No. 22 de 2020 y planilla de control de asistencia del 20 de octubre de 2020.
Observación OCIG:  Se anexa Circular No. 22 de 14 de octubre de 2020 “Convocatoria a Capacitación Plan Anual de Adquisiciones” y planilla de asistencia a Capacitación PAA y Socialización de lineamientos consolidación PAA 2021 de fecha 20 de octubre de 2020.
El presente seguimiento se realiza con corte a 30 de septiembre de 2020, por lo anterior, se tendrá en cuenta para el siguiente seguimiento con corte a diciembre 31 de 2020.
</t>
  </si>
  <si>
    <t>Errores y omisiones en la verificación del inventario físico de las diferentes dependencias.</t>
  </si>
  <si>
    <t>Revisión de inventarios a los servidores públicos  de diferentes dependencias.</t>
  </si>
  <si>
    <t>Se ha realizado verificación de inventarios a personal de las diferentes dependencias y acompañamiento en la verificación de los inventarios para las dependencias que lo solicitan.
Se anexan como evidencias paz y salvos, actas de verificación y registros fotográficos. 
Observación OCIG:  Se observan Actas de las siguientes fechas:  22 de Octubre de 2020 (Agoras y Secretaría de Desarrollo Social), 27 de Octubre de 2020 (I.E.R. Bosconia Sede A), 29 de Octubre de 2020 (I.E: C.A.M.M.), 29 de Octubre de 2020 (I.E. Promoción Social del Norte), 1º de Octubre de 2020 (Ludotecas) y Acta de Incorporación al Inventario de fecha 29 de Mayo de 2020.  Registro Fotográfico Alumbrado Navideño, Hacienda.  Paz y Salvos de fecha:  3 de agosto de 2020, 4 de Agosto de 2020, 11 de Agosto de 2020, 13 de Agosto de 2020 (2), 14 de agosto de 2020, 21 de Agosto de 2020 (2), 24 de agosto de 2020, 26 de agosto de 2020 (2), 31 de Agosto de 2020, 4 de septiembre de 2020, 7 de septiembre de 202, 14 de septiembre de 2020, 23 de septiembre de 2020,25 de septiembre de 2020, 2 de octubre de 2020 (2).</t>
  </si>
  <si>
    <t>Ambiente laboral y condiciones de higiene y seguridad no aptas para la ejecución de las actividades diarias.</t>
  </si>
  <si>
    <t>Creación de un cronograma de control de mantenimiento preventivo.</t>
  </si>
  <si>
    <t>Dentro del Plan de Mantenimiento adoptado en la Nube con el código PL-RF-8300-170-002, se establece plantear el cronograma de mantenimiento de acuerdo a las necesidades y presupuesto asignado. 
Por lo cual se anexa como evidencia Plan de Mantenimiento código PL-RF-8300-170-002 y archivo de Excel con el cronograma de mantenimiento preventivo vehicular para la vigencia 2020.
Observación OCIG:  Se anexa Procedimiento PL-RF-8300-170-002 “Plan de Mantenimiento Parque Automotor”. Así mismo en cumplimiento del procedimiento se adjunta como evidencia Cronograma de Mantenimiento de Vehículos – Maquinaria Amarilla y Motocicletas Municipio de Bucaramanga año 2020 que presenta programación de abril a diciembre de 2020.</t>
  </si>
  <si>
    <t>Vehículos sin operar por falta de mantenimiento.</t>
  </si>
  <si>
    <t>Contratación del mantenimiento de vehículos de propiedad del municipio.</t>
  </si>
  <si>
    <t xml:space="preserve">Actualmente se suscribieron los siguientes contratos para el mantenimiento de vehículos del municipio en cumplimiento de las funciones propias de la administración.
• Contrato Nº 125 con el objeto de PRESTAR EL SERVICIO DE MANTENIMIENTO PREVENTIVO Y CORRECTIVO Y SUMINISTRO DE REPUESTOS PARA LA MAQUINARIA PESADA Y VOLQUETAS PERTENECIENTES AL MUNICIPIO DE BUCARAMANGA por valor de $ 224.000.000
Contrato Nº 134 con el objeto de SERVICIO DE MANTENIMIENTO PREVENTIVO Y CORRECTIVO CON SUMINISTRO DE REPUESTOS A LOS VEHICULOS PROPIEDAD DEL MUNICIPIO DE BUCARAMANGA. por valor de $ 150.000.000.
Contrato Nº 136 con el objeto de SERVICIO DE MANTENIMIENTO PREVENTIVO Y CORRECTIVO CON SUMINISTRO DE REPUESTOS A LAS 40 MOTOCICLETAS PROPIEDAD DEL MUNICIPIO DE BUCARAMANGA por valor de $60.000.000.
Se anexa como evidencia minuta y acta de inicio de cada uno de los contratos anteriormente señalados.
Observación OCIG:  se anexa Contrato de Prestación de Servicios No. 125 de 24 de Julio de 2020 cuyo objeto es “Prestar el servicio de mantenimiento preventivo y correctivo y suministro de repuestos para la maquinaria pesada y volquetas pertenecientes al Municipio de Bucaramanga”, Contrato de Prestación de Servicios No. 134 de 20 de Agosto de 2020 cuyo objeto es “Servicio de Mantenimiento preventivo y correctivo con suministro de repuestos a los vehículos propiedad del Municipio de Bucaramanga”, Carta de Comunicación de Aceptación de la Oferta del Proceso de Mínima Cuantía Proceso No. SA-CMC-012-2020 de fecha 21 de Agosto de 2020 “Servicio de Mantenimiento preventivo y correctivo con suministro de repuestos a las 40 Motocicletas propiedad del Municipio de Bucaramanga”, con sus respectivas Actas de Inicio.
</t>
  </si>
  <si>
    <t>Incumplimiento de la normatividad legal vigente de Seguridad y Salud en el trabajo</t>
  </si>
  <si>
    <t xml:space="preserve">Identificar las necesidades para contratar el personal de apoyo especializado en seguridad y salud en el trabajo. </t>
  </si>
  <si>
    <t xml:space="preserve">Desde el proceso de seguridad y salud en el trabajo se han identificado las necesidades para contratar el personal de apoyo y especializado, por realizó solicitudes mediante correo electrónico, el día 23 de junio de 2020 a la Subsecretaria administrativa de talento humano la necesidad de contratar personal y el día 10 de agosto de 2020 al Secretario Administrativo necesidades requeridas para contratar personal de apoyo en cumplimiento de las actividades establecidas por el proceso.
A la fecha del seguimiento se suscribió el contrato número 1171 DE 2020, con el objeto “PRESTAR SERVICIOS PROFESIONALES ESPECIALIZADOS EN SALUD OCUPACIONAL QUE CONTRIBUYAN EN LA IMPLEMENTACIÓN DEL SISTEMA DE GESTIÓN DE SEGURIDAD Y SALUD EN EL TRABAJO (SGSS) Y EN LA ELABORACIÓN DE PLANES DE EMERGENCIA DE LOS CENTROS EXTERNOS DEL MUNICIPIO DE BUCARAMANGA, para cumplir las actividades del proceso.
Como evidencias se anexan soportes de los correos electrónicos enviados de fecha 23 de junio y 10 de Agosto de 2020, asimismo se anexa minuta y acta de inicio del contrato No. 1171-2020.
Observación OCIG: El Registro se encuentra enfocado al aporte de un (01) Acta que identifique la necesidad de adelantar la Contratación del personal de apoyo especializado en seguridad y salud en el trabajo.  Por parte de la Secretaría Administrativa se adjuntan como evidencias, comunicaciones electrónicas en las cuales se establece la necesidad, así como el Contrato de Prestación de servicios Profesionales No. 1171 de 2020 y su respectiva Acta de Inicio.
</t>
  </si>
  <si>
    <t>Servidores públicos sin los conocimientos básicos para la atención al ciudadano</t>
  </si>
  <si>
    <t xml:space="preserve">Capacitación de conocimientos básicos (ofimática y/o atención al ciudadano) al personal de planta, para el desempeño de sus funciones </t>
  </si>
  <si>
    <t xml:space="preserve">Se realizó capacitación el día 04 de septiembre de 2020 mediante la plataforma TEAMS, en tema de Servicio al Ciudadano y Sistema Integrado de Gestión de Calidad con apoyo de la Subsecretaría Administrativa (Talento Humano), se contó con la participación de 83 personas.
Se anexa evidencia con el soporte de la capacitación.
Observación OCIG: Se aporta Ficha de resumen de Capacitación en “Sistema Integrado de Gestión de la Calidad y Servicio al Ciudadano” de fecha 4 de septiembre de 2020, con una participación de 83 servidores públicos.  El registro establece: Registro Fotográfico de la Capacitación.  Se valida imagen de la reunión plataforma TEAMS.  Por parte de la OCIG se establece una baja participación en el proceso de Capacitación evaluado, que lidera la Secretaría Administrativa.
</t>
  </si>
  <si>
    <t>Falta de  depuración contable, en cumplimiento a la resolución 193 de 2016 de la Contaduría General de la Nación-CGN</t>
  </si>
  <si>
    <t>Aplicación del proceso continuo y permanente de depuración contable, definido por la CGN en su resolución 193 de 2016</t>
  </si>
  <si>
    <t xml:space="preserve">Para dar cumplimiento al Mapa de Riesgos de Gestión, el área de Contabilidad de la Secretaría de Hacienda envía los siguientes informes relacionados con la ejecución del Proceso de Depuración y Sostenibilidad Contable:
• Informe de Depuración y Sostenibilidad Contable acumulado por Fichas Técnicas, como resultado del proceso de conciliación y ajustes contables elaborados y registrados de enero a septiembre de 2020.
• Informe de Acciones de Depuración Contable a septiembre 30 de 2020.
• Informe de Partidas Conciliatorias Bancarias depuradas de enero a septiembre de 2020.
La OCIG, evidencia que la Secretaría de Hacienda ha venido realizando acciones de depuración, estas deben ser de tipo permanente y tener presente las partidas más grandes y de mayor edad, para dar cumplimiento a las Directrices impartidas por la Contraloría General de la Nación.  Por consiguiente, se avala los esfuerzos realizados por la Secretaría de hacienda, pero se recomienda seguir haciendo todo lo pertinente a fin de dar cumplimiento total a las partidas de depuración y sostenibilidad contable.
</t>
  </si>
  <si>
    <t xml:space="preserve">Crecimiento de la cartera morosa de Impuestos (Predial Unificado, Industria Comercio y otras) </t>
  </si>
  <si>
    <t>Realización de impulso procesal debidamente orientado a la gestión con resultados y apoyados con una data actualizada.</t>
  </si>
  <si>
    <t xml:space="preserve">De acuerdo a la solicitud de información de avance con su debida evidencia, del siguiente indicador del Mapa de Riesgos de Gestión de la secretaria de hacienda, el área de Tesorería envío informe de Estrategias orientadas para el recaudo de cartera por los conceptos de impuesto predial unificado y del impuesto de industria y comercio y otros. Se anexa acta de reunión en la cual se definieron las diferentes estrategias utilizadas en aras de lograr las metas y/o objetivos presupuestados para el recaudo de impuestos de industria y comercio y predial unificado, como también el recaudo con corte 31 de octubre.   (Ver Cuadro Acta de Visita).   
La OCIG, no evidencia una estrategia que se encuentre orientada a la gestión y que esta se encuentre apoyada en resultados, puesto que el documento no evidencia objetivos trazados que contengan metas y que estas a su vez sean medibles.
El documento solamente relaciona las estrategias que se encuentran implementando, pero no se evidencian factores de cumplimiento que sirvan para tomar decisiones y que estas estrategias si fueron positivas o negativas que sirvan para medir la gestión realizada. 
Por lo anteriormente expuesto no se tiene en cuenta el documento anexado como prueba para dar cumplimiento al indicador.  Sin embargo, se tiene en cuenta que la Tesorería realizó una estrategia, pero se encuentra orientado a la gestión con resultados, por consiguiente, se le otorga un 10%.
Se recomienda realizar una mejora a la estrategia inicial propuesta por la tesorería, donde se incluya la orientación a la gestión con resultados.  Así mismo que se evidencie la recuperación de cartera por diferentes edades.
</t>
  </si>
  <si>
    <t>Falta de liberación de recursos para nuevos programas de inversión</t>
  </si>
  <si>
    <t>Realización de seguimiento y control a la ejecución de reservas presupuestales.</t>
  </si>
  <si>
    <t xml:space="preserve">Según lo informado por el área de presupuesto se enviaron a Contabilidad seguimiento a la ejecución de las Reservas y se hizo acta para liberar saldos de años anteriores mayores a cinco años. Se envió carta a las Secretarías de Despacho (Administrativa, hacienda, despacho del Alcalde, Interior, Infraestructura, Educación y Salud) con el fin de presentar las actas de liquidación e indicar si son liberación de reservas.
Se anexa como evidencia 24 archivos.
La OCIG, recuerda a la Secretaría de Hacienda que el corte del seguimiento es a 30 de septiembre de 2020 y que los 24 archivos que se aportaron son de fecha 16 de octubre, por consiguiente, estos servirán de prueba para el próximo seguimiento.
Por lo expuesto anteriormente no se asigna avance al indicador por no presentar pruebas a corte 30 de septiembre. 
</t>
  </si>
  <si>
    <t>No cumplir con los términos procesales establecidos para contestar las demandas según el medio de control y las acciones constitucionales.</t>
  </si>
  <si>
    <t>Medición del indicador de defensa judicial establecido en e SIGC, donde se analizan las demandas contestadas en los términos de ley.</t>
  </si>
  <si>
    <t>Secretaria Jurídica</t>
  </si>
  <si>
    <t>Se encuentran en la nube la actualización de los indicadores de defensa judicial. https://nube.bucaramanga.gov.co/index.php/apps/files/?dir=/PROCESOS%20SGC/3.%20APOYO/GESTI%C3%93N%20JUR%C3%8DDICA/4.%20INDICADORES%20DEL%20SIGC/4.1%20INDICADORES%20DE%20GESTI%C3%93N/Vigencia%202020&amp;fileid=35404</t>
  </si>
  <si>
    <t>Información desactualizada sobre las actuaciones y estados de los procesos en el sistema Jurídico Integral.</t>
  </si>
  <si>
    <t>Seguimiento al Sistema Jurídico Integral.</t>
  </si>
  <si>
    <t xml:space="preserve">Se emitió circula n°040 al personal de planta y contratistas de la Secretaria Jurídica , con asunto de registro, seguimiento y actualización del SJI del 13 de Agosto de 2020, la cual se socializo mediante email el 13 de agosto de 2020 a los correos electrónicos de los funcionarios. Se anexan pdf 
Se generó comunicación interna a los abogados del subproceso de defensa judicial, con asunto I semestre, actualización de los procesos creados en el SJI, con fecha del 18 de junio de 2020, y se socializó el mismo día mediante email enviado a los funcionarios. Se anexa pdf de la comunicación y email enviado.
Se realizó capacitación al Dr. Diego Fernando Vera sobre la importancia de mantener actualizado el SJI el día 16 de Junio de 2020. Se anexa pdf acta.
Se emitió circular n°044 con asunto: Reiteración del objeto del oficio informativo SJAL0085020 ACTUALIZACIÓN DE LOS PROCESOS CREADOS EN EL SISTEMA JURIDICO INTEGRAL, con fecha 08 de agosto, la cual se socializo el mismo día vía email. Se anexa pdf de circular y email pdf. 
Se realizó circular n° 46 para los abogados de los subprocesos de acciones constitucionales con asunto: Actualización de los procesos creados en el sistema jurídico integral el 07 de septiembre de 2020 y se socializo mediante los email de los funcionarios el mismo día. Se anexa pdf de la circula y email enviado.
</t>
  </si>
  <si>
    <t xml:space="preserve">Demoras para otorgar las viabilidades jurídicas en aspectos contractuales de acuerdo a lo señalado en el artículo sexto del Decreto Municipal  0017 de 2020 </t>
  </si>
  <si>
    <t>Seguimiento en el Sistema Jurídico Integral y el Sistema Integrado Financiero los tiempos de respuesta en la entrega de viabilidades en aspectos contractuales.</t>
  </si>
  <si>
    <t xml:space="preserve">Se realizó reunión el 07 de julio de 2020 los siguientes profesionales: Dr Rubén Rojas , Lider proceso de contratación, Dra. Johanna Calderón, CPS, y la Ing.  Leidy Mora enlace SIIF secretaria Jurídica de seguimiento a las solicitudes de viabilidades radicadas en la Secretaría jurídica del Municipio de Bucaramanga durante el periodo 01 de abril hasta el 30 de junio, concluyendo que se dio cumplimiento a lo estipulado llevaR a cabo dentro de los términos establecidos del proceso de viabilidades de contratación. Se anexa pdf del acta.
Se realizó reunión el 30 de julio de 2020 los siguientes profesionales: Dr Rubén Rojas, Líder proceso de contratación, Dra. Johanna Calderón, CPS, y la Ing. Leidy Mora enlace SIIF secretaria Jurídica de seguimiento a las solicitudes de viabilidades radicadas en la Secretaría jurídica del Municipio de Bucaramanga durante el periodo 01 de julio hasta el 30 de julio, concluyendo que se dio cumplimiento a lo estipulado llevado a cabo dentro de los términos establecidos del proceso de viabilidades de contratación. Se anexa pdf del acta.
</t>
  </si>
  <si>
    <t xml:space="preserve">Incumplimiento de lineamientos estipulados por el Archivo General de la Nación según la Ley 594 de 2000 </t>
  </si>
  <si>
    <t>Actualizar el cronograma de los documentos del archivo central a corto plazo (vigencia 2020)</t>
  </si>
  <si>
    <t>Se realizo el Plan de acción de Gestión Documental con el cronograma que contiene las actividades a desarrollarse a corto, mediano y largo plazo dentro del proceso de Gestión Documental (vigencia 2020-2021) y fue aprobado en comité de MIPG el 01 de octubre de 2020.
Se anexa como evidencia plan de acción de Gestión Documental, acta de MIPG del 01 de octubre de 2020 y presentación llevada a cabo en reunión de MIPG.
Observación OCIG: 
Se acredita Formato Plan de Acción de fecha 27 de julio de 2020, que incluye la actividad 1: Inventarios en archivos de Gestión y Central (Incluye cronograma).
Mediante Acta del Comité Institucional de Gestión y Desempeño de la Administración Central de Bucaramanga de fecha 01 de octubre de 2020, se presenta y aprueba el Plan de Acción de Gestión Documental y Plan de Bienestar y Capacitación modificado.
Dentro de las actividades presentadas se observa “Realizar diagnóstico técnico de archivos de gestión, archivo histórico y archivo central con el fin de presentar plan de trabajo para levantamiento de inventarios.
La fecha de corte del presente seguimiento es 30 de septiembre de 2020.  Por lo anterior se presenta un avance del 50%, toda vez que el cronograma fue presentado el 27 de Julio de 2020.  El Acta No. 3 del Comité Institucional de Gestión y Desempeño de la Administración Central de Bucaramanga en el cual se aprueba el Plan de Acción de Gestión Documental se validará en el próximo seguimiento.</t>
  </si>
  <si>
    <t>Incumplimiento al procedimiento de transferencias documentales</t>
  </si>
  <si>
    <t>Diagnostico de archivos para la transferencia documental de los procesos de la Administración Central</t>
  </si>
  <si>
    <t>Se realizó el Diagnóstico y medición técnica de archivos de Gestión para tener datos en metros lineales para planear transferencias documentales. Se adjunta como evidencia cuadro consolidado en Excel e informe de elaboración del instrumento de medición y diagnóstico documental para los Archivos de Gestión.
Observación OCIG:  
Se acredita Formato Plan de Acción de fecha 27 de julio de 2020, que incluye la actividad 1: Inventarios en archivos de Gestión y Central.
Mediante Acta del Comité Institucional de Gestión y Desempeño de la Administración Central de Bucaramanga de fecha 01 de octubre de 2020, se presenta y aprueba el Plan de Acción de Gestión Documental y Plan de Bienestar y Capacitación modificado.
Dentro de las actividades presentadas se observa “Realizar diagnóstico técnico de archivos de gestión, archivo histórico y archivo central con el fin de presentar plan de trabajo para levantamiento de inventarios.
Adjunta oficio de fecha 25 de septiembre de 2020, mediante el cual se hace entrega al Secretario Administrativo del Informe Final de medición y diagnóstico de los Archivos de Gestión de la Alcaldía de Bucaramanga.  (Soporte Informe).</t>
  </si>
  <si>
    <t xml:space="preserve">Información desactualizada en el SIGC </t>
  </si>
  <si>
    <t>Verificación de los procedimientos  publicados en la nube</t>
  </si>
  <si>
    <t>Se ha realizado la publicación de la documentación mediante las Acciones de Mejora Documental, las cuales se encuentran publicadas en la NUBE y se consolidó una carpeta en mejoramiento continuo, en informes varios en la NUBE para facilitar la consulta de Control Interno de Gestión, como evidencio adjunto capturas de pantalla de la NUBE: (Ver Acta de Visita).
Observación OCIG: El indicador se encuentra enmarcado en el número de verificaciones de los procedimientos evidenciado en Comunicaciones / Actas.  Se valida mediante consulta a la NUBE de la Alcaldía, en la carpeta de Acciones de Mejora Documental del proceso de Mejoramiento Continuo, se observan seis (06) solicitudes de AMD de fechas:  28 de marzo de 2020, 01 de Julio de 2020, 10 de septiembre de 2020, 15 de septiembre de 2020 y 2 de octubre de 2020.</t>
  </si>
  <si>
    <t>Pérdida de expedientes o de piezas procesales</t>
  </si>
  <si>
    <t>Seguimiento y control a los expedientes para dar celeridad a los procesos disciplinarios en los términos de ley y garantizar su salvaguarda.</t>
  </si>
  <si>
    <t>Jefe Oficina de Control Interno Disciplinario</t>
  </si>
  <si>
    <t>Se aporta como evidencia acta de reunión fechada de agosto 31 de 2020 realizada entre Andrés Felipe Nicolas Villalba Quintero - Jefe de la Oficina de Control Interno Disciplinario, Andrea del Pilar Suárez Osorio – Auxiliar Administrativo y María Jazmín Contreras Benavides – Profesional Universitario, realizada con el fin de realizar seguimiento a las acciones de control planteadas.
De igual manera se adjunta acta de reunión fechada de septiembre 30 de 2020 realizada entre Andrés Felipe Nicolas Villalba Quintero - Jefe de la Oficina de Control Interno Disciplinario, Andrea del Pilar Suárez Osorio – Auxiliar Administrativo y María Jazmín Contreras Benavides – Profesional Universitario, con el fin de realizar seguimiento a las acciones de control planteadas.</t>
  </si>
  <si>
    <t xml:space="preserve">Incumplimiento de
términos en el trámite de
los procesos disciplinarios (Caducidad y Prescripción de la acción Disciplinaria)  </t>
  </si>
  <si>
    <t>Inducción y re inducción a los profesionales en derecho sobres los procesos disciplinarios asignados</t>
  </si>
  <si>
    <t>Se aporta como evidencia acta de reunión de fecha agosto 31 de 2020 realizada entre el Jefe de la Oficina de Control Interno Disciplinario con la funcionaria Andrea Osorio – Auxiliar Administrativo y María Jazmín Contreras Benavides – Profesional Universitario, Julián Andrés Díaz Moreno y Brandom Javier Acuña Rodríguez, Contratistas, con el fin de realizar inducción y reinducción al equipo de trabajo sobre los términos de las etapas procesales consagradas en la Ley 734 de 2002.</t>
  </si>
  <si>
    <t>(Todas)</t>
  </si>
  <si>
    <t>Etiquetas de fila</t>
  </si>
  <si>
    <t>(en blanco)</t>
  </si>
  <si>
    <t>Cuenta de SEGUIMIENTO TERCER CUATRIMESTRE 
(SEPTIEMBRE A DICIEMBRE) DE 2020</t>
  </si>
  <si>
    <t>VALORIZACION</t>
  </si>
  <si>
    <t>UNIDAD DE MEDIDA AUD 2020</t>
  </si>
  <si>
    <t>CONTRALORIA MUNICIPAL Y GENERAL</t>
  </si>
  <si>
    <r>
      <t>CONTRALORIA</t>
    </r>
    <r>
      <rPr>
        <b/>
        <sz val="16"/>
        <color theme="1"/>
        <rFont val="Calibri"/>
        <family val="2"/>
        <scheme val="minor"/>
      </rPr>
      <t xml:space="preserve"> MUNICIPAL</t>
    </r>
  </si>
  <si>
    <r>
      <t xml:space="preserve">CONTRALORIA </t>
    </r>
    <r>
      <rPr>
        <b/>
        <sz val="16"/>
        <color theme="1"/>
        <rFont val="Calibri"/>
        <family val="2"/>
        <scheme val="minor"/>
      </rPr>
      <t>GENERAL</t>
    </r>
  </si>
  <si>
    <t>&lt;100% Auditorias Anteriores</t>
  </si>
  <si>
    <t>CRITERIOS DE EVALUACIÓN</t>
  </si>
  <si>
    <t>Evaluación y Seguimiento</t>
  </si>
  <si>
    <t>ROL OCIG</t>
  </si>
  <si>
    <t>%</t>
  </si>
  <si>
    <t>Número de Actividades Cumplidas al 100% / Total Numero de Actividades &lt;100%</t>
  </si>
  <si>
    <t>CIG</t>
  </si>
  <si>
    <t>Liderazgo estratégico</t>
  </si>
  <si>
    <t>Número de Acciones Cumplidas al 100% / Total Numero de Acciones &lt;100%.</t>
  </si>
  <si>
    <t>10- Número de Acciones Cumplidas al 100% / Total Numero de Acciones &lt;100%.
5- Si la dependencia NO tiene pendientes por cumplimiento acciones de vigencias anteriores obtiene una calificación de cinco (5), para el caso contratrio su calificación será cero (0).</t>
  </si>
  <si>
    <t>15- Planes de Mejoramiento (Número de Acciones Cumplidas al 100% / Total Numero de Acciones &lt;100%).
15- Materialización del Riesgo (Si NO se han evidenciado en el ejercicio del control cu calificacion es 15 caso contrario cero (0).</t>
  </si>
  <si>
    <t>Promedio en entre la evaluaciones de las metas y los recursos.</t>
  </si>
  <si>
    <t>MORGI Mapa de Oportunidades, Riesgos de Gestión Insitucional. 
CORTE SEP</t>
  </si>
  <si>
    <t>Seguimiento Plan de Desarrollo.</t>
  </si>
  <si>
    <t>Indicador</t>
  </si>
  <si>
    <t xml:space="preserve">Número de talleres de inducción y re inducción realizados sobre Ley de Archivo y  TRD para la organización de los diferentes archivos de gestión </t>
  </si>
  <si>
    <t>Número de inventarios de activos de información actualizados y publicados según la norma establecida, para fortalecer la gestión del conocimiento.</t>
  </si>
  <si>
    <t>Porcentaje de planes presentados al Comité Institucional del MIPG de aquellos que deban ser aprobados por dicha instancia según normatividad vigente</t>
  </si>
  <si>
    <t xml:space="preserve">Número de divulgaciones sobre recomendaciones y protocolos del Ministerio de Salud de autocuidado y protección realizadas   </t>
  </si>
  <si>
    <t>Numero de herramienta de trabajo en casa socializadas con aquellas personas del talento humano que pueden ser mas vulnerables al COVID  - 19.</t>
  </si>
  <si>
    <t>Porcentaje de elementos de protección personal suministrados al paersonal adscritopara garantizar la  seguridad y prevención en el ámbito laboral, durante la emergencia del COVID - 19 según requerimiento</t>
  </si>
  <si>
    <t>Número de talleres teórico-prácticos realizados a los comités de planeación en la formulación, actualización y seguimiento de proyectos.</t>
  </si>
  <si>
    <t>Número de seguimientos y monitoreo realizados al PDM a través de los planes de acción y la matriz de seguimiento.</t>
  </si>
  <si>
    <t>Número de presentaciones del avance de cumplimiento del Plan de Desarrollo presentados al Alcalde y a los Secretarios en Consejo de Gobierno.</t>
  </si>
  <si>
    <t>La Secretaría de Planeación realizó presentación del avance de cumplimiento del Plan de Desarrollo 2020 – 2023 Bucaramanga, Una ciudad de Oportunidades, en la sesión del 18 de diciembre de 2020 del Consejo de Gobierno para toma de decisiones. El acta de asistencia del Secretario de Planeación reposa en el Despacho del Señor Alcalde. Se adjunta presentación de PowerPoint realizada.</t>
  </si>
  <si>
    <t>Número de socializaciones de la normatividad legal vigente en tema contractual al personal encargado del proceso y supervisores.</t>
  </si>
  <si>
    <t>Número de  muestras aleatorias realizadas, con el fin de evidenciar la publicación  en el SECOP y SIA OBSERVA, dentro de los tiempos establecidos por la ley.</t>
  </si>
  <si>
    <t>Número de actualizaciones del Manual de Gestión del servicio al ciudadano realizados.</t>
  </si>
  <si>
    <t>Se realiza la actualización del manual de Gestión de servicio al ciudadano el día 18 de diciembre de 2020.
El cual puede ser consultado en la Nube en el proceso de gestión de servicio a la ciudadanía, asimismo se anexa el documento actualizado.
Comentario OCIG: Se adjunta solicitud de aprobación de Acción de Mejora Documental de fecha 18 de diciembre de 2020, Manual de Gestión de  la nube:   Servicio, se verifica la publicación  en  https://nube.bucaramanga.gov.co/index.php/apps/files/?dir=/PROCESOS%20SGC/2.%20MISIONALES/GESTI%C3%93N%20SERVICIO%20A%20LA%20CIUDADANIA/2.%20DOCUMENTACION%20DEL%20PROCESO/2.2.%20MANUALES&amp;fileid=24955#pdfviewer.
Por lo anterior se establece el cumplimiento del indicador del 100%.</t>
  </si>
  <si>
    <t xml:space="preserve">Número de herramientas tecnológicas por la administración central (Ventanilla Única y PQRSD) actualizadas y socializadas </t>
  </si>
  <si>
    <t>Número de seguimientos realizados a Secretarios de Despacho y Jefes de Oficinas Asesoras sobre incumplimiento de la Ley en materia de PQRSD</t>
  </si>
  <si>
    <t>Porcentaje de comités de planeación asesorados permanentemente en el diligenciamiento de los planes de acción.</t>
  </si>
  <si>
    <t>La Secretaría de Planeación - GDE, brinda asesoría permanente a los enlaces en el correcto diligenciamiento de la información en los planes de acción y formulación de estrategias para algunas metas del PDM, requeridas como evidencias. Se recepcionaron y consolidaron los formatos de plan de acción enviados por las dependencias por medio de correo electrónico con corte a septiembre, octubre y noviembre de 2020. Los mismos se encuentran publicados en la página web institucional en el siguiente enlace:
https://www.bucaramanga.gov.co/la-ruta/plan-de-accion/
Se evidencian correos electrónicos de la encargada de recepcionar y verificar la información, para el posterior envío al supervisor quien realiza la consolidación de los mismos.</t>
  </si>
  <si>
    <t>Número de mesas de trabajo con los comités de planeación con el fin de verificar evidencias y validación de la información de los planes de acción.</t>
  </si>
  <si>
    <t>En el marco de las normas y directrices establecidas por el DNP para el seguimiento y evaluación del Plan de Desarrollo 2016-2019 “Gobierno de las Ciudadanas y los Ciudadanos” a través de los planes de acción, y de acuerdo a la Circular conjunta No. 018 del 09 de noviembre de 2020, emitida por la Secretaría de Planeación y la Oficina de Control Interno de Gestión, se realiza la verificación de las evidencias que soportan el avance reportado mensualmente a la Secretaría de Planeación de la municipal de Bucaramanga. 
Lo anterior se encuentra documentado mediante actas de visita con cada uno de los responsables (Secretarios y Jefes de Oficina)</t>
  </si>
  <si>
    <t>Número de solicitudes de asignación de enlaces por dependencia,  para el proceso de asesoría y actualización de trámites y procedimientos.</t>
  </si>
  <si>
    <t>Se realizó reunión virtual a través de Teams el día 22 de octubre de 2020 con el fin de revisar el avance de los trámites y estadísticas de cada una de las secretarías en la plataforma SUIT. Se adjunta acta de reunión, correo remisorio del link de la reunión enviado a los enlaces y pantallazo de la reunión virtual con los asistentes.</t>
  </si>
  <si>
    <t xml:space="preserve">Porcentaje  de trámites y procedimientos competencia de la administración municipal en la plataforma del SUIT actualizados </t>
  </si>
  <si>
    <t xml:space="preserve">La Secretaría de Planeación durante la vigencia 2020, lideró la actualización y mantenimiento de la plataforma SUIT con los registros de trámites y procedimientos inscritos por el Municipio de Bucaramanga. Actualmente se encuentran registrados los siguientes:
Dependencia	Trámites INSCRITOS	Procedimient INSCRITOS
Secretaría Hacienda	27	1
Secretaría Planeación	20	1
Secretaría Salud y ambiente	9	0
Secretaría Desarrollo Social	6	12
Secretaría Interior	14	4
Secretaría Educación	27	3
Unidad Técnica de Servicios Públicos	1	0
Secretaria Administrativa	0	1
Oficina de Valorización	1	1
Secretaría Infraestructura	0	1
Total	105	24
	129
Cabe aclarar que durante la vigencia 2020 fue automatizado el siguiente trámite:
	Concepto de uso de suelo:  https://usodesuelo.bucaramanga.gov.co. 
La OCIG evidenció que durante la vigencia 2020, se racionalizó un solo procedimiento de lo contemplado en el componente 2 del Plan Anticorrupción y Atención al Ciudadano y registrado en el SUIT. Por lo anterior, se da un porcentaje de cumplimiento del 70%.
La OCIG recomienda dar aplicabilidad al Sistema Único de Información de Trámites-SUIT, teniendo en cuenta que es el instrumento de acceso a la información de los trámites y otros procedimientos administrativos-OPA del Estado Colombiano, y única fuente válida de información exigible y oponible, según lo establecido en el artículo 1 de la Ley 962 de 2005. De igual manera se debe ajustar el componente 2 del Plan Anticorrupción y Atención al Ciudadano, de acuerdo con el informe presentado por el DAFP. 
</t>
  </si>
  <si>
    <t>Número de Planes de Contingencia y Continuidad de Operaciones formulados dentro del Plan de Recuperación Antedesastres (DRP) referente a las TIC.</t>
  </si>
  <si>
    <t>Se actualizó el Plan de contingencia y continuidad de operaciones de la oficina TIC, con fecha 19 de noviembre de 2020. Se anexa documento, el cual también se encuentra disponible en http://nube.bucaramanga.gov.co
Comentario OCIG: En el seguimiento con corte a septiembre 30 de 2020, se aporta como evidencia el Plan de Continuidad de la Operación de los servicios de la Alcaldía de Bucaramanga, del cual no se reporta avance con corte a diciembre 30 de 2020.
No obstante lo anterior, el indicador establece Un (01) Plan de Contingencia y Continuidad de Operaciones formulados dentro del Plan de Recuperación Ante Desastres (DRP) referente a las TIC.
Se verifica la incorporación den el Sistema de Gestión de Calidad  de la Alcaldía de Bucaramanga del Plan Recuperación ante Desastres (DRP) PL-TIC-1400-170-001, conforme a lo anterior, se reporta un avance del 90%</t>
  </si>
  <si>
    <t>Número de Informes realizados a la  Superintendencia de Industria y Comercio y validados por el líder del proceso</t>
  </si>
  <si>
    <t>Se realizó actualización ante la Superintendencia de Industria y Comercio de las bases de datos que fueron aprobadas y validadas por los líderes de cada proceso. Se anexan pantallazos de la publicación.
Comentario OCIG: Se anexan pantallazos de bases de datos en las cuales se actualiza información ante la Superintendencia de Industria y Comercio.
El indicador establece un (01) informe realizado a la Superintendencia de Industria y Comercio y validados por el líder del proceso.
Por lo anterior, se reporta un avance del 100%.</t>
  </si>
  <si>
    <t>Número de socializaciones realizadas e implementación de la Política y Procedimientos del Sistema de Gestión de la Protección de Datos Personales</t>
  </si>
  <si>
    <t>Número de predios revisados,  depurados y registrados dentro del Inventario General del Patrimonio Inmobiliario Municipal.</t>
  </si>
  <si>
    <t>De junio a 30 de septiembre del 2020, el Departamento Administrativo de la Defensoría del Espacio Público ha realizado la incorporación de (25) predios propiedad del municipio al inventario General del Patrimonio Inmobiliario Municipal.
De junio a 31 de diciembre del 2020, el Departamento Administrativo de la Defensoría del Espacio Público, realizó la incorporación de ciento cincuenta y tres (153) predios propiedad del municipio al inventario General del Patrimonio Inmobiliario Municipal.
La OCIG, evidencia el respectivo trámite que ha realizado el Departamento Administrativo de la Defensoría del Espacio Público de 25 predios al inventario de activos fijos – predios de Espacio Público, durante el primer seguimiento de 2020, durante el segundo seguimiento se realizó la incorporación de 128 predios de propiedad del municipio de Bucaramanga al inventario General del Patrimonio, para un total de 153 predios incorporados.
Por con siguiente se le asigna un cumplimiento del 100% sobre el indicador que es de 100 predios.
Se recomienda al DADEP, seguir realizando las acciones con la finalidad de realizar la depuración del patrimonio inmobiliario Municipal durante la vigencia 2021.</t>
  </si>
  <si>
    <t>Número de unidades documentales digitalizadas   del archivo físico del Inventario General del Patrimonio Inmobiliario Municipal</t>
  </si>
  <si>
    <t>De junio a 30 de septiembre de 2020, el Departamento Administrativo de la Defensoría del Espacio Público ha digitalizado (194) carpetas del inventario General del Patrimonio Inmobiliario Municipal.
De junio a 31 de diciembre de 2020, el Departamento Administrativo de la Defensoría del Espacio Público digitalizó doscientos cinco (205) carpetas del inventario General del Patrimonio Inmobiliario Municipal.
La OCIG, evidencia 12 carpetas correspondientes a unidades documentales digitalizadas del inventario general del patrimonio inmobiliario Municipal, durante el segundo seguimiento para la vigencia 2021, siendo así para un total evidenciado por parte de la OCIDG de 204 carpetas.  Dando cumplimiento al 100% del indicador de la meta propuesta.
Se recomienda al DADEP, seguir realizando las acciones pertinentes a la digitalización del archivo físico del Inventario General del Patrimonio Inmobiliario Municipal durante la vigencia 2021</t>
  </si>
  <si>
    <t>Número de acciones pedagógicas diseñadas e implementadas que sensibilicen sobre la importancia de cuidar, defender y  mantener el espacio público</t>
  </si>
  <si>
    <t xml:space="preserve">El Departamento Administrativo de la Defensoría del Espacio Público- DADEP desarrolló un taller pedagógico el día 27 de noviembre de 2020 llamado “Cuidado, defensa y mantenimiento del espacio público: una nueva cultura ciudadana”, con vendedores informales en el espacio público del centro de la ciudad en las instalaciones del Auditorio Andrés Páez Sotomayor.
El taller pedagógico consistió en una presentación en dos bloques: El primero, un espacio reflexivo e interactivo sobre el significado del espacio público, sus componentes y la visión construida por el Municipio de Bucaramanga dentro del programa Espacio Público Transformador del Plan de Desarrollo Municipal 2020-2023 “Bucaramanga, una ciudad de oportunidades”; el segundo, sobre el Plan Maestro de Espacio Público como instrumento vigente que tiene como objetivo precisar las condiciones para el aprovechamiento económico del espacio público, precisar y priorizar los proyectos para la generación de espacio público que deban desarrollarse durante la ejecución y vigencia del Plan de Ordenamiento Territorial y definir los criterios de diseño y ubicación para el trámite y expedición de licencias de intervención y ocupación del espacio público. Se anexa listado de asistencia y presentación power point.
Adicionalmente, en el marco del Pacto Social por el autocuidado, el bienestar social y la reactivación económica suscrito el 01 de diciembre de 2020 entre representantes de vendedores informales en el espacio público y comerciantes formales del centro de la ciudad, el DADEP ha venido desarrollando distintas acciones pedagógicas con el fin de enseñarle a la ciudadanía en general “lo que se debe hacer y lo que no en el espacio público durante esta temporada de navidad”. Se adjunta el video de las actividades realizadas.
La OCIG, evidencia que se adelantó una reunión el 27 de noviembre 2020, sin hora de inicio y hora de finalización y tipo señala otro y no registra cuál.  Se evidencia registro fotográfico así:
Parque Santander día 19/12/20 hora 1:27 p.m.
Carrera 33 entre calle 51 y 48 hora 9:58 a.m.
Registro fotográfico sin fecha y hora así:
Carrera 17 entre calle 35 y 34
Calle 34 y 35 con carrera 17
Calle 35 con carrera 16
Video de impacto del espacio publico por el doctor Francisco Rey
Por consiguiente, se otorga un 100% de avance. Se recomienda al Departamento Administrativo de la Defensoría del Espacio Público seguir realizando acciones pedagógicas   que sensibilicen sobre la importancia de cuidar, defender y mantener el espacio público tanto a los comerciantes informales, comerciantes formales y ciudadanía en general durante la vigencia de 2021. </t>
  </si>
  <si>
    <t>Número de  oferta institucional a los vendedores informales y/o demás estrategias que posea el municipio ..</t>
  </si>
  <si>
    <t>De junio a 30 de septiembre de 2020, el Departamento Administrativo de la Defensoría del Espacio ha dado contestación a todas las solicitudes allegadas por los ciudadanos en cuanto a la oferta institucional del Municipio de Bucaramanga.
Es preciso aclarar que de las ofertas que se realizaron se hizo efectiva una (1) entrega de local en el Centro Comercial San Bazar.
Así mismo, del 22 al 30 de diciembre de 2020 se realizó evento “Gran Temporada Bonita” en el Centro de Bucaramanga relacionado con la reactivación económica, cuyos beneficiarios fueron (veintidós) 22 vendedores informales que ocupan irregularmente el espacio público de Bucaramanga.
La OCIG, evidencia el informe de Supervisión contratos de aprovechamiento económico de espacio público del evento Institucional la Gran Temporada Bonita BGA el cual se desarrollo entre el 22 al 30 de diciembre de 2020 de veintidós (22) vendedores informales, se allega copia de los contratos con estos ciudadanos, no se evidencia la oferta Institucional denominada “la Gran Temporada Bonita BGA”, con sus respectivas actas de reunión o control de asistencia a la socialización de esta oferta.
Por lo expuesto anteriormente se otorga un porcentaje del 90%.
Se recomienda seguir adelantando las acciones correspondientes a fin de seguir realizando ofertas institucionales que bajen los costos de sostenimiento de los bienes de propiedad del municipio durante la vigencia de 2021. De igual manera se recomienda dar cumplimiento a las acciones planteadas en los mapas de riesgos.</t>
  </si>
  <si>
    <t>Número de visitas de inspección ocular realizadas para identificar posibles ocupaciones al espacio público.</t>
  </si>
  <si>
    <t>De junio a 31 de diciembre de 2020, el Departamento Administrativo de la Defensoría del Espacio realizó doscientos once (211) inspecciones oculares para la identificación de posibles ocupaciones al espacio público.
De junio a 30 de septiembre de 2020, el Departamento Administrativo de la Defensoría del Espacio ha realizado (28) inspecciones oculares para la identificación de posibles ocupaciones al espacio público.
La OCIG, evidencia que se han realizado 183 inspecciones oculares para la identificación de posibles ocupaciones al espacio público distribuidas así:
MES NUMERO INSPECCIONES OCULARES
OCTUBRE  24 VISITAS INSPECCIONES OCULARES
NOVIEMBRE 92 VISITAS DE INSPECCIONES OCULARES
DICIEMBRE 67 VISITAS DE INSPECCIONES OCULARES.
Por lo expuesto anteriormente se otorga un avance del indicador del 100% a corte 31 de diciembre de 2020.
Se recomienda seguir realizando las acciones pendientes a la Realización de visitas de inspección ocular para la identificación de posibles ocupaciones al espacio público durante la vigencia 2021.</t>
  </si>
  <si>
    <t>Número de informes de visita  a predios para identificar ocupaciones e interponer restituciones mandatarias o voluntarias para recuperar predios ocupados irregularmente</t>
  </si>
  <si>
    <t xml:space="preserve">De junio a 31 de diciembre de 2020, el Departamento Administrativo de la Defensoría del Espacio ha realizado siete (7) visitas de inspección ocular en predios propiedad del Municipio para identificar ocupaciones e interponer restituciones mandatarias o voluntarias para recuperar predios ocupados irregularmente:
De junio a septiembre: 
- DADEP 1047-2020 Inspección ocular
- DADEP 1213-2020 Inspección ocular
- DADEP 1224-2020 Inspección ocular
- DADEP 1295-2020 Inspección ocular
- DADEP 1350-2020 Inspección ocular
- DADEP 1376-2020 Inspección ocular
DE OCTUBRE A DICIEMBRE: 
-       DADEP       1967-2020        Inspección      ocular
Como resultado de las visitas realizadas, se logró la materialización de una (1) entrega voluntaria del predio de la antigua Casa Campesina del barrio Girardot, la cual se realizó el día 30 de septiembre de 2020.
La OCIG, evidencia que se ha realizado 1 visita de inspección oculares que son enviadas a la Secretaría del Interior, con la finalidad de interponer las restituciones mandatarias de los predios ocupados irregularmente.
Se recomienda seguir adelantando acciones para continuar con el objetivo del indicador en la elaboración de informes de visita de predios para identificar ocupaciones e interponer restituciones mandatarias o voluntarias para recuperar predios ocupados irregularmente, durante la vigencia 2021    </t>
  </si>
  <si>
    <t xml:space="preserve">Número de informes sobre la realización de impulsos procesales ante las inspecciones municipales                                   </t>
  </si>
  <si>
    <t>En lo que a interposición de querellas policivas se refiere, el Departamento Administrativo de la Defensoría del Espacio público, de junio al 31 de diciembre, elaboró querellas policivas pretendiendo la recuperación de los siguientes predios:
-	Radicación de Querella por recuperación de predio propiedad del Municipio (Querella Interpuesta ALICIA PARRA DE NIÑO)
-	Fallo de primera instancia que ordena la restitución del Inmueble actualmente ocupado por TELEBUCARAMANGA (Acta de audiencia pública TELEBUCARAMANGA).
-	Calle 37 No. 23-21 y la carrera 23 No. 36-73 barrio Bolívar. DADEP 2341-2020
-	Globo de vía ubicado en la carrera 33ª con calle 98 esquina barrio la Pedregosa. DADEP 2134-2020
-	Calle 45 # 0-51 Parque de la Vida en el barrio Campo Hermoso. DADEP 2369-2020
-	Carrera 23 No. 40-28 Barrio Bolívar, Plaza de Mercado la Rosita. DADEP 1798-2020
-	Calle 67 # 18-74 del Barrio La Victoria del Municipio de Bucaramanga, DADEP 2263-2020
-	Así mismo, se dio inicio con la presentación de poderes por parte de los contratistas adscritos al Despacho para dar continuidad con las actuaciones tendientes a generar resultados eficaces dentro de los procesos policivos que se encuentran activos, impulso que se dio por medio de los consecutivos DADEP 2046-2020, DADEP 2047-2020, DADEP 2048-2020, DADEP 2049-2020, DADEP 2258-2020, 2259-2020, DADEP 2261-2020, DADEP 2262-2020
La OCIG, evidencia lo siguiente:
1.	La doctora Tatiana Paulette Becerra Londoño, otorgo 4 poderes a la profesional en derecho Jhaireth Patricia Toro Gutiérrez según DADEP-2046, 2047, 2048, 2049.
2.	Se evidenciaron los siguientes impulsos policivos según oficios para la Inspectora de Policía Urbana No. 10 Deisy Oviedo López de los siguientes radicados así:
DADEP 2258, este archivo no se pudo verificar en atención a que presenta error en el documento acceso denegado.
                 DADEP 2262:
                                       Rta IPU10-420-2020-
                                       Querella 9321- 
                                        Informe visita 2289
                 DADEP 2261:
                                       Rta IPU10-422-2020-
                                       Querella 9285- 
                                        Informe visita 2287
                 DADEP 2259:
                                       Rta IPU10-423-2020-
                                       Querella 9039- 
                                        Informe visita 2288
3.	Se evidencia que se presentaron cinco (5) querellas por perturbación a la posesión ante las Inspecciones de Policía Urbana de Reparto según DADEP 1798-20, 2263-20, 2342-20, 2369-20, 2134-20.
4.	Se evidencia lo siguiente:
acta de audiencia pública de fecha 14 de diciembre de 2020 radicado 022-2020 de la inspección de Policía Urbana No. 8, resuelve amparar a favor del Municipio de Bucaramanga e interponen recurso de apelación.
acta de audiencia pública de fecha 25 de agosto de 2020 radicado 2019-0213 de la inspección de Policía Urbana No. II, resuelve ampara a favor del Municipio de Bucaramanga e interponen recurso de apelación con efecto devolutivo. Este fallo se presento en el 1er seguimiento, por con siguiente no se tiene en cuenta en este seguimiento.
por lo anterior se observa las actuaciones realizadas por parte del DADEP ante las Inspecciones de Policía, mas no es el registro de la meta que es presentar Informes de realización de impulsos procesales ante las inspecciones municipales.   
para la real Academia de la Lengua Informe es 
De informar.
1. m. Descripción, oral o escrita, de las características y circunstancias de un suceso o asunto.
2. m. Acción y efecto de informar (‖ dictaminar).
3. m. Der. Exposición total que hace el letrado o el fiscal ante el tribunal que ha de fallar el proceso.
¿Qué es un informe?
El informe es un texto que se puede escribir con fines científicos, técnicos o comerciales, con el objetivo de comunicar informaciones relevantes para el cuerpo o personas encargadas de dirigir y tomar decisiones.
El informe se utiliza principalmente para presentar resultados obtenidos, o análisis relevantes, verificados por el realizador de dicho informe. Además, en ocasiones, puede contener soluciones propuestas a los problemas, los métodos, etapas y procesos mediante los cuales hemos obtenido los datos para encontrar esa solución o recomendaciones para lograrlo.
Fuente: https://concepto.de/como-hacer-un-informe/#ixzz6ookteBOw
Si bien es cierto se realizaron todas las actuaciones necesarias sobre la realización de impulsos procesales ante las inspecciones de policía urbana del Municipio de Bucaramanga, no se evidencia un informe de cada uno de los procesos y en la etapa procesal que se encuentran, es así que se otorga un porcentaje de 50% de avance del indicador.
Se recomienda seguir realizando los procesos necesarios sobre ocupación irregular de bienes inmuebles de propiedad del Municipio, durante la vigencia 2021.</t>
  </si>
  <si>
    <t>Número de Manuales de estilo que permita un adecuado uso, manejo y difusión de la información y contenidos institucionales y que complemente las actividades consignadas en el Plan de Comunicaciones del Municipio.</t>
  </si>
  <si>
    <t>La Oficina de Prensa formuló documento del Manual de Estilo de Comunicaciones de la Alcaldía de Bucaramanga, actualizado con corte a septiembre 30 de 2020, el cual sigue en proceso de actualización. 
Si bien La Oficina de Control Interno de Gestión pudo evidenciar el documento del “Manual de Estilo de Comunicaciones de la Alcaldía de Bucaramanga” estructurado, este no ha sido institucionalizado y socializado con el fin de ponerse en conocimiento de las dependencias y promover el adecuado uso, manejo y difusión de la información y contenidos institucionales.
Por lo anterior se Mantiene el porcentaje de cumplimiento anterior 63%.</t>
  </si>
  <si>
    <t xml:space="preserve">Número de copias de seguridad realizadas por los responsables del manejo de información de acuerdo a las necesidades de cada proceso. </t>
  </si>
  <si>
    <t>(PRENSA) La Oficina de Prensa y Comunicaciones aloja todos los productos, fotografías y videos en archivos digitales (Mega - en la nube) identificados en diferentes cuentas. Adicionalmente, se consolida Tráfico de solicitudes. Evidencia: Cuentas creadas y capturas de pantalla de ellas, archivo Alcaldía 2020 (PDF) y archivo en PDF de Tráfico (a corte 30 de septiembre de 2020).   OATIC/ Se presentan los soportes de las copias de seguridad realizadas a los servidores y bases de datos por los responsables del proceso en el formato F-TIC-1400-238,37-004, mes a mes desde abril y parte del mes de noviembre. 
La Oficina de Control Interno recomienda continuar realizando las copias de seguridad de acuerdo a las necesidades del proceso, el fin de evitar la pérdida de información.
(OATIC) Se presentan los soportes de las copias de seguridad realizadas por los responsables del proceso en el formato F-TIC-1400-238,37-004, hasta el mes de diciembre del año 2020.
Comentario OCIG: Se anexan las planillas de control de copias de seguridad de la vigencia 2020, documento obrante en diez (10) folios.
Con base en la evidencia, se cumple con el indicador relacionado con dos (02) copias de seguridad realizadas por los responsables del manejo de información de acuerdo a las necesidades de cada proceso.
Por lo anterior, se reporta un avance del 100%</t>
  </si>
  <si>
    <t>Numero de cargues de información al sistema SUI de la SUPERSERVICIOS, en los tiempos estipulados.</t>
  </si>
  <si>
    <t>La UTSP realiza para la vigencia 2020 el cargue en la plataforma de información sui de la SUPERSERVICIOS así:
1. De Enero a diciembre de la vigencia fueron gestionados, consolidados y cargados un total de 7 Formularios con 294 datos relacionados con los servicios de Alcaldías y Estratificación, cumpliendo con uno de los requisitos señalados en la Resolución 20151300054195 del 15/12/2015 de la SUPERSERVICIOS.
2. Se cargaron al SUI, 9 indicadores específicamente al módulo INSPECTOR para la Vigencia 2019, de los cuales 5 ya se encuentran en estado SI y 4 permanecen en estado de Verificación-VF, Igualmente se continua realizando seguimiento y monitoreo diario a la plataforma del Sistema-SUI, para atender y supervisar las novedades reportadas por la Superintendencia de Servicios Públicos Domiciliarios–SSPD y responder a los posibles requerimientos. 
3. Se cargaron y gestionaron al SUI 40 indicadores específicamente al módulo INSPECTOR para vigencias anteriores, requeridos en la actual vigencia, de los cuales 22 ya se encuentran en estado SI y 18 permanecen en estado de Verificación-VF PARA LAS VIGENCIAS ANTERIORES 2015-16-17 Y 18.
4. Se cargaron y gestionaron al SUI, 15 indicadores específicamente al módulo INSPECTOR con periodicidad EVENTUAL, los cuales se encuentran en estado de Verificación- VF
5. Fueron gestionados, consolidados, cargados y certificados más de Ciento Noventa y Cuatro Mil (194.996) registros en el módulo de Estratificación y Cobertura del SUI vigencia 2019 cumpliendo con uno de los requisitos señalados en la Resolución 20151300054195 del 15/12/2015 de la SUPERSERVICIOS.
Lo anterior se encuentra evidenciado por informe de cumplimiento y pantallazos del sistema SUI.</t>
  </si>
  <si>
    <t>Numero de gestiones realizadas para el cumplimiento de la demanda del servicio.</t>
  </si>
  <si>
    <t xml:space="preserve">La UTSP debido a los cambios del personal (Ausencia de jefe) de la oficina y con el propósito de dar cumplimiento y atención de la demanda del servicio, el dr. Pedro Zorro como el profesional de planta da a conocer esta situación mediante oficio (UTSP-356) dirigido al Secretario Administrativo.
Posteriormente la nueva jefa de la oficina Dra Diana Valeria Mora mediante oficio UTSP-392 Solicita la asignación de Auxiliar Administrativo y entrega de elementos preventivos para atender contingencia del COVID-19. Todo esto teniendo en cuenta son solicitudes de necesidades que pueden afectar negativamente el funcionamiento y prestación de los servicios. </t>
  </si>
  <si>
    <t>Número de seguimientos realizados   a las respuestas de tutelas, demandas, derechos de petición y procesos jurídicos  mediante mesas de trabajo</t>
  </si>
  <si>
    <t>Numero de seguimientos mensuales realizados a la ejecución presupuestal de las metas a cargo de la Secretaría de Educación.</t>
  </si>
  <si>
    <t>Número de cronogramas de trabajo realizados, del macro proceso de cobertura, indicar las fechas limites para recopilación de información del FUC.</t>
  </si>
  <si>
    <t>Numero de remisiones realizadas  del formato FUC, al Ministerio de Educación Nacional (MEN), de acuerdo a los términos establecidos</t>
  </si>
  <si>
    <t>Número de visitas de campo realizadas, para verificar el cumplimiento de los compromisos adquiridos por el contratista en el programa de transporte escolar y/o número de actas de suspensión y/o liquidación de contratos.</t>
  </si>
  <si>
    <t>Porcentaje de visitas o reuniones virtuales requeridas a las Instituciones Educativas con obras o intervenciones, o entrega de nuevo mobiliario al rector de la institución educativa.</t>
  </si>
  <si>
    <t>EL Líder del macroproceso informa que en diciembre de 2020 se hizo entrega del mobiliario a la IE VILLAS DE SAN IGNACIO - LA INMACULADA, completando la entrega en las 14 Instituciones Educativas.
En cuanto al cumplimiento a la programación de mantenimientos requeridos por los Rectores cuya periodicidad es trimestral, se llevaron a cabo los mantenimientos correctivos a 20 IE que lo requirieron cumpliendo con la meta del indicador a 30 de diciembre del 100%. Ver informe de gestión presentado por el líder de macroproceso de bienes y servicios al Comité Directivo en el mes de febrero 2021. (ver acta de entrega 23 de noviembre 2020, acta de reunión de enero 22/2021, informe de gestión presentado al comité).
Si bien se observa acta de entrega de mobiliario a Instituciones Educativas estas no dan cumplimiento a la Acción Planteada ni mitigan el riesgo, pues, la acción hace referencia a Sensibilización con la comunidad educativa con el fin de ayudar a evitar el deterioro en la planta física de las I.E. Por lo anterior la OCIG mantiene el porcentaje anterior de avance al cumplimiento de la Acción.</t>
  </si>
  <si>
    <t>Numero de reuniones realizadas  con las Instituciones involucradas en el proceso de adquisición y mantenimiento de áreas de importancia estratégica para la conservación de recursos hídricos que surten de agua el acueducto.</t>
  </si>
  <si>
    <t xml:space="preserve">La Secretaría de Salud y Ambiente participó en la séptima reunión de grupo promotor Fondo de Agua región metropolitana de Bucaramanga – Soto Norte realizada a través de la plataforma zoom el 1 de octubre de 2020, en la cual se contó con la presencia de Miguel Ángel Barajas Gerente de Planeación y Proyectos Técnicos del Acueducto Metropolitano de Bucaramanga, María Fernanda Cuartas Asesor Municipio de Bucaramanga, Alix Inés Martínez Profesional de la Electrificadora de Santander, Alejando Calvache Director de Fondos De Agua The Nature Conservancy TNC, Carolina García Gerente Regional de Sostenibilidad Bavaria S.A, Alicia Lozano Vila Gerente de Sostenibilidad de Bavaria S.A, Diego Fernando Montes Gerente General de Organización La Esperanza, María Claudia Latorre Coordinadora Gestión Ambiental USTA,  Sindy Johanna Lozano Decana de Facultad de Química Ambiental USTA, Jorge Luis Gómez Secretario General de la USTA y Clara Esther Martínez Directora de Corambiente y su equipo, en la cual se presentó informe de avance del proceso de creación del Fondo de Agua, avance plan estratégico Fondo de Agua y avance del Plan de Comunicaciones del Fondo del Agua.  Se adjunta acta de reunión.
Participación en la novena reunión del Comité Técnico Científico Fondo De Agua Región Metropolitana De Bucaramanga – Soto Norte, realizada el día 13 de noviembre de 2020, en la cual se presentó el análisis de los componentes: intervenciones propuestas por municipio, programa de monitoreo y evaluación, modelaciones con herramientas RIOS e InVEST, Estudio de aguas subterráneas-Modelo hidrogeológico conceptual, a la cual asistieron en representación de la UPB, USTA, UIS; Acueducto Metropolitano de Bucaramanga, CDMB, Municipio de Bucaramanga, Electrificadora de Santander y FENAVI. Se adjunta acta de reunión y listado de asistencia.
Acta de reunión virtual de fecha 15 de diciembre de 2020 referente investigación pago por servicios ambientales – predios.                                </t>
  </si>
  <si>
    <t xml:space="preserve">
Numero de visitas técnicas realizadas por parte de las instituciones en la adquisición de predios idóneos  abastecedores de fuentes hídricas para el municipio de Bucaramanga</t>
  </si>
  <si>
    <t>Se informa por parte de la Secretaría de Salud, que para desarrollar acciones tendientes a la conservación y mantenimiento de predios de importancia estratégica para la protección del recurso hídrico se radicó ante el Concejo Municipal solicitud de aprobación para facultar al alcalde de Bucaramanga para la compra de predios por fuera de Bucaramanga, que cuentan con todos los requisitos aprobados y que los propietarios están de acuerdo con el valor del avalúo. Adicionalmente se requiere Identificar los predios potenciales de importancia estratégica para la protección del recurso hídrico para la adquisición de los mismos e identificar las acciones para el mantenimiento de predios de importancia estratégica del AMB y de la Alcaldía de Bucaramanga, con información técnica de diferentes fuentes. se realizó un análisis de predios que potencialmente podrían ser objeto de elaboración de estudios técnicos y jurídicos para que los mismos sean adquiridos por el municipio de Bucaramanga, con el fin de dar cumplimiento a lo establecido en el artículo 111 de la ley 99 de 1993
Como parte de la contribución del Municipio de Bucaramanga, se contempla en el corto plazo, no solo las actividades de compra y mantenimiento de predios en cuencas abastecedoras de agua, sino lograr el alcance pleno que establece el artículo 11 de la Ley 99 de 1993, modificado por la Ley 1450 de 2011 en el que adicional a la adquisición y mantenimiento de las áreas de importancia estratégica que surten los acueductos municipales con la inversión del 1% de los ingresos corrientes de los entes territoriales, se considere los Pagos por Servicios Ambientales como una tercera alternativa de inversión de estos recursos. Por lo anterior, el Municipio da inicio a la estructuración de los proyectos de Pago por Servicios Ambientales para implementarse en la Región Metropolitana de Bucaramanga en aquellas áreas estratégicas para la provisión
Evidencias: Acuerdo 001 del Concejo Municipal de Bucaramanga del 12 de enero de 2021“por medio del cual se autoriza al alcalde de Bucaramanga para adquirir los predios que integran las áreas de importancia estratégicas para la conservación de recursos hídricos que surten de agua al Acueducto Metropolitano de Bucaramanga en cumplimiento de lo establecido en el Artículo 111 de la Ley 99 de 1993, modificado por el Articulo 210 de la Ley 1450 de 2011 y el Decreto reglamentario 953 de 2013”
A la fecha Diciembre 30 de 2020 no se realizaron visitas para la adquisición de predios idóneos abastecedores de fuentes hídricas para el municipio de Bucaramanga, por lo anterior, se evalúa con el 20% teniendo en cuenta se otorgaron las facultades para la compra de predios por fuera de Bucaramanga.</t>
  </si>
  <si>
    <t>Numero de predios idóneos abastecedores de fuentes hídricas Identificados y proyectados para compra</t>
  </si>
  <si>
    <t>La Secretaría de Salud y Ambiente presenta informe de fecha 4 de diciembre de 2020 el cual hace referencia a la adquisición de predios de importancia estratégica para la conservación del recurso hídrico, se realizaron dos visitas a los predios adquiridos en el año 2019 con recursos del 1% de los ingresos corrientes, en cumplimiento de lo establecido en el convenio No. 041 de 2017, el cual tiene como objeto “AUNAR ESFUERZOS ENTRE EL MUNICPIO Y EL ACUEDUCTO METROPOLITANO DE BUCARAMANGA S.A E.S.P. EN LA DQUISICIÓN DE PREDIOS PARA LA CONSERVACIÓN , PROTECCIÓN Y MANTENIMIENTO DE ÁREAS DE INTERÉS PARA LA CONSERVACIÓN DE LAS FUENTES HÍDRICAS POR MEDIO DE LAS CUALES SE ABASTECE Y SURTE EL SERVICIO DE AGUA POTABLE A LA POBLACIÓN DEL MUNICIPIOD E BUCARAMANGA Y SU ÁREA METROPOLITANA” 
Dicha actividad fue realizada por profesionales del acueducto metropolitano de Bucaramanga como son el ingeniero forestal Javier Alberto Leal y Jorge Lizcano; y por parte de la alcaldía de Bucaramanga los ingenieros Daniel Bocanegra y Javier Carrillo. 
Es importante mencionar la importancia de practicar las visitas a estos predios, ya que buscará aparte de conocer el estado actual de los predios, también permitirá la entrega en comodato de estos predios, al acueducto metropolitano de Bucaramanga. 
También es importante mencionar que no fue posible realizar otras visitas, pues en este año 2020 el alcalde de Bucaramanga no cuenta con facultades para negociar predios por fuera de Bucaramanga, razón por la cual los esfuerzos estuvieron enfocados en poder hacer la entrega en comodato de los predios, en liquidar el convenio 041 de 2017 entre la alcaldía de Bucaramanga y el AMB, y la identificación de los sectores de interés para la adquisición de predios para la conservación del recurso hídrico.
La OCIG considera que se realizaron acciones importantes para la conservación del recurso hídrico; sin embargo, no se presentan evidencias que sustenten el cumplimiento de la acción propuesta para la vigencia 2020, por lo que se continua con el mismo porcentaje del seguimiento anterior (10%).</t>
  </si>
  <si>
    <t>Número de revisiones y seguimientos de los informes de entrega de ayudas humanitarias en tiempo, realizados</t>
  </si>
  <si>
    <t>Por parte de la Secretaría del Interior y Centro de Atención Integral a Victimas – CAIV, se han realizado los respectivos seguimientos y revisiones a los informes de entrega de las ayudas humanitarias. Durante el año 2020 a corte de 31 de diciembre se han reportado los siguientes informes.
Fecha Corte	No. De Ayudas Humanitarias	Valor Ayuda
Enero	0	$ 0
Febrero	52	 $ 35.308.494 
Marzo	38	 $ 23.373.386 
Abril	9	 $ 6.012.468 
Mayo	13	 $ 8.193.456 
Junio	10	 $ 6.189.300 
Julio	0	$ 0
Agosto	9	 $ 5.717.736 
Septiembre	8	 $ 5.776.686 
Octubre	7	 $ 4.774.608 
Noviembre	5	 $ 3.536.748 
Diciembre	8	 $ 6.366.150 
TOTAL	159	$ 105.249.032
Comentario OCIG: Por parte de la Secretaría de Interior se aportan los Informes de Entrega de Ayudas Humanitarias inmediatas entregadas a la población víctima del conflicto en cumplimiento de la Ley 1448 de 2011 por los períodos de febrero, marzo, abril, mayo, junio, agosto, septiembre, octubre, noviembre-diciembre de 2020.  
El Indicador hace referencia un total de nueve revisiones y seguimientos de los informes de entrega de ayudas humanitarias realizados.  Conforme a las evidencias se cumple satisfactoriamente con el indicador.  Avance:  100%.</t>
  </si>
  <si>
    <t>Numero de contratos con hogares de paso para prestar el servicio a los niños maltratados y vulnerados realizados</t>
  </si>
  <si>
    <t>Número de seguimientos y controles a la ejecución presupuestal asignada por SGP realizados.</t>
  </si>
  <si>
    <t>La Secretaría de Salud y Ambiente realizó seguimientos y controles a la ejecución presupuestal durante los meses de septiembre, octubre, noviembre y diciembre, mediante los correos electrónicos de fecha octubre 1, noviembre 3, diciembre 2 y enero 18/21, plan de acción con corte a septiembre 30, octubre 30, noviembre 30 y diciembre 30 de 2020. Evidencias: Correos electrónicos de seguimiento ejecución presupuestal de los meses de septiembre, octubre, noviembre, diciembre de 2020 y planes de acción. Por lo anterior, se da cumplimiento a la acción propuesta.
Es importante que la secretaria de salud continúe realizando seguimiento y control periódico a la ejecución presupuestal.</t>
  </si>
  <si>
    <t>Numero de seguimientos y cumplimiento de las actividades programadas para el cumplimiento del PDM</t>
  </si>
  <si>
    <t>La Secretaría de Salud y Ambiente realizó las siguientes reuniones de seguimiento con la participación de Marlis S. Martínez Corredor Profesional CPS Planeación SSyA y Saith Yomaira Flórez Guerrero Profesional CPS Calidad SSyA, con el objetivo de realizar seguimiento de las actividades programadas para el cumplimiento de las metas del Plan de Desarrollo: Con corte a septiembre 30 de 2020, el día 01 de octubre de 2020. Con corte a octubre 31 de 2020, el día 03 de noviembre de 2020.  Con corte a noviembre 30 de 2020, el día 10 de diciembre de 2020 y Con corte a diciembre 29 de 2020, el día 29 de diciembre de 2020. Evidencia: Actas de reunión.
La Oficina de Control Interno recomienda realizar reuniones de seguimiento con los responsables de los procesos con el fin de llevar el control en las metas presenten bajo cumplimiento tanto en su logro en la ejecución presupuestal.</t>
  </si>
  <si>
    <t>Número de seguimientos del cruce de base de datos de la LMA (liquidación mensual de afiliados)</t>
  </si>
  <si>
    <t>La Secretaría de Salud y Ambiente realizó reuniones de seguimiento al cruce de base de datos de la LMA (Liquidación mensual de afiliados), con la participación de Álvaro Gómez Mantilla Apoyo de Coordinación SSyA y José Moncada Velasco Técnico de Sistemas SSyA durante los meses de octubre y noviembre de 2020 y reporte de información proceso de novedades del municipio al ingeniero Hisnardo Alberto Ubaque Director de Gestión de Tecnología de Información y Comunicaciones ADRES, correspondientes a los meses de octubre, noviembre y diciembre. Evidencia: Actas de reunión y oficios remisorios.</t>
  </si>
  <si>
    <t xml:space="preserve">Número de designaciones de supervisión y/o interventoría realizadas a los contratos de obra a ejecutar </t>
  </si>
  <si>
    <t xml:space="preserve">Numero de seguimientos periódicos a los contratos de obra en ejecución </t>
  </si>
  <si>
    <t>Número de mesas de trabajo realizadas  con las diferentes dependencias para asesorar la formulación del PAA 2020 acorde de las necesidades del Municipio.</t>
  </si>
  <si>
    <t>Se realizaron mesas de trabajo con las diferentes dependencias de la administración, para la formulación del PAA 2021.
Se anexan actas de reunión del mes de noviembre y diciembre de 2020 con las diferentes dependencias de la administración.
Comentario OCIG: En el seguimiento con corte a Septiembre 30 de 2020, se anexó Circular No. 22 de 14 de octubre de 2020 “Convocatoria a Capacitación Plan Anual de Adquisiciones” y planilla de asistencia a Capacitación PAA y Socialización de lineamientos consolidación PAA 2021 de fecha 20 de octubre de 2020.
Por parte de la Secretaría Administrativa se adjuntan Actas de Reunión de fecha:
18 de noviembre de 2020: Sec. Educación.
22  de noviembre de 2020: Sec. Interior, Sec. Jurídica, Secretaría de Salud, Alumbrado Público, Sec. Planeación, Desarrollo Social.
10 de diciembre de 2020: Sec. Jurídica.
18 de diciembre de 2020: Subsecretaría de Bienes y Servicios, Sec. Educación.
22 de diciembre de 2020: Sec. Infraestructura.
23 de diciembre de 2020: Sec. Jurídica, Sec. Interior.
Que conforme a las evidencias aportadas, se cumplió con el indicador, toda vez que se adelantaron las Mesas de Trabajo con las dependencias de la Alcaldía para asesorar en la formulación del PAA.  Por lo anterior se establece el cumplimiento del 100%.</t>
  </si>
  <si>
    <t>Número de revisiones de inventarios realizadas a los servidores públicos  de  las diferentes dependencias.</t>
  </si>
  <si>
    <t>Número de cronogramas de mantenimiento preventivo creados.</t>
  </si>
  <si>
    <t>Número de contratos realizados para el mantenimiento de vehículos de propiedad del municipio.</t>
  </si>
  <si>
    <t xml:space="preserve">Numero necesidades identificadas para contratar el personal de apoyo especializado en seguridad y salud en el trabajo. </t>
  </si>
  <si>
    <t>Número de capacitaciones de conocimientos básicos (ofimática y/o atención al ciudadano) realizadas para el desempeño de sus funciones al personal de planta.</t>
  </si>
  <si>
    <t>Número de  proceso continuo y  de permanente de depuración contable aplicados y definidos por la CGN en su resolución 193 de 2016</t>
  </si>
  <si>
    <t>Para dar cumplimiento al Mapa de Riesgos de Gestión, el área de Contabilidad de la Secretaría de Hacienda envía los siguientes informes relacionados con la ejecución del Proceso de Depuración y Sostenibilidad Contable:
•	Informe de Depuración y Sostenibilidad Contable acumulado por Fichas Técnicas, como resultado del proceso de conciliación y ajustes contables elaborados y registrados de enero a septiembre de 2020.
•	Informe de Acciones de Depuración Contable a septiembre 30 de 2020.
•	Informe de Partidas Conciliatorias Bancarias depuradas de enero a septiembre de 2020.
La OCIG, evidencia que la Secretaría de Hacienda ha venido realizando acciones de depuración, estas deben ser de tipo permanente y tener presente las partidas más grandes y de mayor edad, para dar cumplimiento a las Directrices impartidas por la Contraloría General de la Nación.  Por consiguiente, se avala los esfuerzos realizados por la Secretaría de hacienda, pero se recomienda seguir haciendo todo lo pertinente a fin de dar cumplimiento total a las partidas de depuración y sostenibilidad contable.
Avance a corte 31/12/2020
Para dar cumplimiento al Mapa de Riesgos de Gestión se adjuntan los siguientes informes provenientes del área de tesorería.
•	Informe de Depuración y Sostenibilidad Contable acumulado por Fichas Técnicas, como resultado del proceso de conciliación y ajustes contables elaborados y registrados de enero a septiembre de 2020.
•	Informe de Acciones de Depuración Contable a septiembre 30 de 2020.
•	Informe de Partidas Conciliatorias Bancarias depuradas de enero a septiembre de 2020.
Comentario OCIG: Por parte de la Secretaría de Hacienda 
•	Informe de Depuración y Sostenibilidad Contable acumulado por Fichas Técnicas, como resultado del proceso de conciliación y ajustes contables elaborados y registrados de enero a noviembre de 2020.
•	Informe de Acciones de Depuración y Saneamiento Contable de enero a noviembre de 2020.
•	Informe de Partidas Conciliatorias Bancarias depuradas de enero a diciembre de 2020.
Es pertinente indicar que la depuración y sostenibilidad contable son procesos permanentes del área financiera.
El indicador presenta fecha de terminación 31 de marzo de 2021.  
Por lo anterior, se presenta avance del 90% con el fin de que en el primer trimestre del año 2021, se adelanten actividades que propendan por la depuración y el saneamiento contable.</t>
  </si>
  <si>
    <t xml:space="preserve">Número de estrategias realizadas y orientadas a la gestión con resultados </t>
  </si>
  <si>
    <t>De acuerdo a la solicitud de información de avance con su debida evidencia, del siguiente indicador del Mapa de Riesgos de Gestión de la Secretaria de Hacienda, el área de Tesorería envío informe de Estrategias orientadas para el recaudo de cartera por los conceptos de impuesto predial unificado y del impuesto de industria y comercio y otros. Se anexa acta de reunión en la cual se definieron las diferentes estrategias utilizadas en aras de lograr las metas y/o objetivos presupuestados para el recaudo de impuestos de industria y comercio y predial unificado, como también el recaudo con corte 31 de octubre. 
La OCIG, no evidencia una estrategia que se encuentre orientada a la gestión y que esta se encuentre apoyada en resultados, puesto que el documento no evidencia objetivos trazados que contengan metas y que estas a su vez sean medibles.
El documento solamente relaciona las estrategias que se encuentran implementando, pero no se evidencian factores de cumplimiento que sirvan para tomar decisiones y que estas estrategias si fueron positivas o negativas que sirvan para medir la gestión realizada. 
Por lo anteriormente expuesto no se tiene en cuenta el documento anexado como prueba para dar cumplimiento al indicador.  Sin embargo, se tiene en cuenta que la Tesorería realizó una estrategia, pero se encuentra orientado a la gestión con resultados, por consiguiente, se le otorga un 10%.
Se recomienda realizar una mejora a la estrategia inicial propuesta por la tesorería, donde se incluya la orientación a la gestión con resultados.  Así mismo que se evidencie la recuperación de cartera por diferentes edades.
Avance:
La Oficina de Tesorería informa que implemento las siguientes estrategias con el objetivo de incrementar el recaudo de cartera:
ESTRATEGIAS:
RECAUDO IMPUESTO PREDIAL UNIFICADO.
1-	En el mes de febrero de la presente anualidad, se inició la contratación de los abogados que conforman el grupo de cobro coactivo, los cuales realizaron actuaciones administrativas de impulso procesal, dentro de cada proceso de cobro coactivo en aras de generar recaudo por este concepto para el Municipio.
2-	En el momento en que inicio la emergencia sanitaria y ecológica debido a la pandemia ecológica COVID-2019, se procedió a realizar una clasificación de los contribuyentes teniendo en cuenta el valor adeudado por impuesto predial, tomando como referencia los contribuyentes de los estratos 4,5 y 6 que presentaran deudas con el Municipio por valores superiores a $1.000.000, con el fin de iniciar un proceso masivo de cobro persuasivo.
3-	Se acogió el Decreto Legislativo N. 678 de 2020 que otorga beneficios tributarios, en consecuencia  se continuo con el proceso de cobro persuasivo mediante comunicaciones enviadas por correo certificado a cada uno de los contribuyentes informando su estado actual de las obligaciones tributarias con el municipio e informándoles los incentivos económicos que otorgaba el Municipio.
4-	Se realizaron llamadas telefónicas a los contribuyentes que se encontraban registrados en base de datos de cada uno de los abogados que conforman el equipo de cobro coactivo.
5-	Se realizó la socialización de los beneficios tributarios mediante perifoneo en los distintos barrios de la ciudad; actividad que se realizó con el apoyo de los ediles de cada una de las comunas.
RECAUDO IMPUESTO DE INDUSTRIA Y COMERCIO.
1-	En el momento en que inicio la emergencia sanitaria y ecológica debido a la pandemia ecológica COVID-2019, se procedió a realizar una clasificación de los contribuyentes teniendo en cuenta el valor adeudado por impuesto de industria y comercio, tomando como referencia los contribuyentes que presentaran deudas con el Municipio por valores superiores a $2.000.000
2-	Se continuó con el proceso de cobro persuasivo, mediante comunicaciones enviadas por correo certificado, en la cual se les informo de los beneficios e incentivos tributarios que otorgaba el Decreto Municipal N. 161-2020.
3-	Se realizaron envíos de correos electrónicos a los contribuyentes que presentaban títulos a favor como consecuencia de las medidas cautelares decretadas durante el año 2019, teniendo en cuenta que los contribuyentes presentaban deudas y los títulos eran objeto de aplicación para disminuir sus obligaciones tributarias.
4-	 Se realizaron emisiones periodísticas a través de medios informativos de los descuentos otorgados mediante el decreto 678-2020.
Teniendo en cuenta las estrategias mencionadas, se obtuvo un recaudo favorable  por concepto de impuestos a corte Noviembre 20 de 2020 el cual se refleja en las siguientes actuaciones generadas en los procesos de cobro coactivo administrativos:
Se informa y se deja constancia que según indicaciones impartida por el supervisor Dr. Juan Diego Rodríguez Cortes, Tesorero General, donde solicita un informe detallado de las gestiones realizadas para optimizar el recaudo durante la emergencia sanitaria hasta la fecha respecto al proceso de cobro administrativo coactivo y persuasivo de los procesos asignados a cada profesional del derecho, se manifiesta lo siguiente:
Se realizó la depuración del listado de contribuyentes de Industria y Comercio que cuentan con títulos para aplicar, a la fecha reposan 958 títulos para aplicar, el equipo de cobro coactivo realiza la búsqueda de los contribuyentes a través de los distintos medios electrónicos como el RUES, Registro Único Empresarial y Social, en aras de ubicar los teléfonos y/o correos electrónicos con la finalidad de informarles el procedimiento correspondiente para la aplicación de los dineros embargados.
Para el mes de abril se logró la aplicación de 101 títulos judiciales correspondiente a contribuyentes por los impuestos de industria y comercio y predial unificado, arrojando un valor de recaudo de DOSCIENTOS TREINTA CUATRO MILLONES SEISCIENTOS VEINTINUEVE MIL OCHOCIENTOS CINCUENTA Y UN PESOS CON CINCUENTA Y CINCO CENTAVOS ($234.629.851,55).
Es de aclarar que, para generar resultados positivos en cuanto a un mejor y mayor recaudo, son las actuaciones de medidas cautelares de embargo generadas cada mes en los procesos de cobro administrativo coactivo tanto por impuesto predial como por industria y comercio, las que hacen la diferencia, las cuales no se han podido decretar toda vez que en ocasión a la pandemia que ha afectado el desarrollo normal de la actividad económica  de los establecimientos de comercio que generan ingresos y les permite a los contribuyentes cumplir con sus obligaciones tributarias, circunstancia que llevo a la administración municipal a proferir el Decreto 109 de 2020, en el cual se ordena la suspensión de términos de actos administrativos que permiten avanzar en los proceso administrativos de cobro coactivo.
Pese a las difíciles circunstancias que reducen el recaudo, los resultados de la implementación de las estrategias planteadas arrojo resultados muy favorables para el Municipio respecto a la gestión de recaudo de cartera; como se evidencia en las siguientes representaciones gráficas.
Concluye el informe que es notorio que el resultado de las estrategias implementadas por este Despacho fue óptimo en el recaudo de cartera por concepto de impuesto predial unificado e impuesto de industria y comercio.
Se adjunta Informe de Seguimiento.
Comentario OCIG: Conforme al informe de seguimiento con corte a septiembre 30 de 2020, la estrategia planteada no contempla objetivos, metas e indicadores medibles.
Se verifica el contenido del informe presentado por el Tesorero General del Municipio, Al respecto se reflejan los resultados de la Estrategia de cartera objeto de cobro y referida a: Impuesto Predial e Impuesto de Industria y Comercio. 
Que se trata de un indicador con fecha de terminación 31 de marzo de 2021.
Que el indicador establece una (01) estrategia realizada y orientada a la gestión de resultados, cuantificado en un (01) informe de recaudo de cartera.
Que conforme a lo anterior se presenta un avance del 100%.</t>
  </si>
  <si>
    <t>Número de seguimientos y controles a la ejecución de reservas presupuestales.</t>
  </si>
  <si>
    <t>Según lo informado por el área de presupuesto se enviaron a Contabilidad seguimiento a la ejecución de las Reservas y se hizo acta para liberar saldos de años anteriores mayores a cinco años. Se envió carta a las Secretarías de Despacho (Administrativa, hacienda, despacho del Alcalde, Interior, Infraestructura, Educación y Salud) con el fin de presentar las actas de liquidación e indicar si son liberación de reservas.
Se anexa como evidencia 24 archivos
La OCIG, recuerda a la Secretaría de Hacienda que el corte del seguimiento es a 30 de septiembre de 2020 y que los 24 archivos que se aportaron son de fecha 16 de octubre, por consiguiente, estos servirán de prueba para el próximo seguimiento.
Por lo expuesto anteriormente no se asigna avance al indicador por no presentar pruebas a corte 30 de septiembre. 
Avance:
El seguimiento a las reservas se evidencia con la ejecución total o parcial de algunas de ellas dentro de la vigencia 2020.
Se adjunta Ejecución de Gastos a diciembre 2020.
Comentario OCIG: Conforme al seguimiento con corte a septiembre 30 de 2020, en el mes de octubre de 2020 se libran comunicaciones a las Secretarías de Despacho (Administrativa, Desarrollo Social, Despacho Alcalde, Educación, Hacienda, Infraestructura, Interior y Salud) asunto: Legalización de Reservas Presupuestales.
Que se trata de un indicador con fecha de terminación 31 de marzo de 2021.
Que el indicador establece un (01) Acta de Reunión y/o matriz de Excel en la cual se evidencie el seguimiento a las reservas constituidas.
Así mismo se adjunta Informe de Ejecución Mensual de Gastos con corte a diciembre 31 de 2020.
Que conforme a las evidencias aportadas con corte a septiembre 30 de 2020, se presenta un avance del 100%.</t>
  </si>
  <si>
    <t>Número de mediciones realizados al indicador de Defensa judicial que permite analizar las demandas contestadas en los términos de ley.</t>
  </si>
  <si>
    <t>Se encuentran en la nube la actualización de los indicadores de defensa judicial. 
https://nube.bucaramanga.gov.co/index.php/apps/files/?dir=/PROCESOS%20SGC/3.%20APOYO/GESTI%C3%93N%20JUR%C3%8DDICA/4.% 20INDICADORES%20DEL%20SIGC/4.1%20INDICADORES%20DE%20GESTI%C3%93N/Vigencia%202020&amp;fileid=35404</t>
  </si>
  <si>
    <t>Número de seguimientos realizados al Sistema Jurídico Integral.</t>
  </si>
  <si>
    <t>Número de seguimientos realizados en el Sistema Jurídico Integral y el Sistema Integrado Financiero los tiempos de respuesta en la entrega de viabilidades en aspectos contractuales.</t>
  </si>
  <si>
    <t>Se enviaron 2 correos electrónicos el día 14 de Diciembre al Asesor Dr. Ruben Dario Rojas  el cual contenía el reporte de viabilidades correspondientes a los meses de octubre y mes de noviembre, de los cuales consta acta de reunión del 18 de diciembre y 21 de diciembre en donde se analizó el estado de las mismas. Se anexa PDF de actas.
Se dio cumplimiento a la Acción.</t>
  </si>
  <si>
    <t>Número de cronogramas de los documentos del archivo central a corto plazo elaborados  (vigencia 2020)</t>
  </si>
  <si>
    <t>Se realizó el Plan de acción de Gestión Documental con el cronograma que contiene las actividades a desarrollar a corto, mediano y largo plazo dentro del proceso de Gestión Documental (vigencia 2020-2021) y fue aprobado en comité de MIPG el 01 de octubre de 2020.
Se anexa como evidencia plan de acción de Gestión Documental, acta de MIPG del 01 de octubre de 2020 y presentación llevada a cabo en reunión de MIPG.
Comentario OCIG: Mediante Acta del Comité Institucional de Gestión y Desempeño de la Administración Central de Bucaramanga de fecha 01 de octubre de 2020, se presenta y aprueba el Plan de Acción de Gestión Documental con una serie de 6 actividades para ejecutar en el corto, mediano y largo plazo, por parte de Gestión Documental.  El cronograma se encuentra incluido en el Plan Institucional de Archivos PL-GDO-8600-170-001.
Conforme a lo anterior se establece el cumplimiento del indicador en 100%.</t>
  </si>
  <si>
    <t>Número de diagnósticos de archivos para la transferencia documental de los procesos de la Administración Central realizados</t>
  </si>
  <si>
    <t>Número de verificaciones de los procedimientos publicados en la nube.</t>
  </si>
  <si>
    <t>Número de seguimientos y controles realizados a los expedientes para dar celeridad a los procesos disciplinarios en los términos de ley y garantizar su salvaguarda.</t>
  </si>
  <si>
    <t xml:space="preserve">Se aporta como evidencia acta de reunión realizada el día 30 de octubre, 30 de noviembre y 18 de diciembre de 2020 con el equipo de trabajo de la Oficina de Control Interno Disciplinario, con el fin de realizar seguimiento a las acciones de control planteadas para dar celeridad a los procesos disciplinarios en los términos de ley y garantizar su salvaguarda. </t>
  </si>
  <si>
    <t>Número de Inducciones y re inducciones realizados a los profesionales en derecho sobres los procesos disciplinarios asignados</t>
  </si>
  <si>
    <t>Se aporta como evidencia acta de reunión de octubre 29, noviembre 27 y diciembre 16 de 2020 con el equipo de trabajo de la Oficina de Control Interno Disciplinario con el fin de realizar inducción y reinducción al equipo de trabajo sobre los términos de las etapas procesales consagradas en la Ley 734 de 2002.</t>
  </si>
  <si>
    <r>
      <t xml:space="preserve">OCID: N/A;  OCIG: N/A;  Prensa:N/A; </t>
    </r>
    <r>
      <rPr>
        <sz val="8"/>
        <color rgb="FFFF0000"/>
        <rFont val="Calibri"/>
        <family val="2"/>
      </rPr>
      <t>D.Social:100%</t>
    </r>
    <r>
      <rPr>
        <sz val="8"/>
        <rFont val="Calibri"/>
        <family val="2"/>
      </rPr>
      <t xml:space="preserve">;  </t>
    </r>
    <r>
      <rPr>
        <sz val="8"/>
        <color rgb="FFFF0000"/>
        <rFont val="Calibri"/>
        <family val="2"/>
      </rPr>
      <t xml:space="preserve">Interior:100%; </t>
    </r>
    <r>
      <rPr>
        <sz val="8"/>
        <rFont val="Calibri"/>
        <family val="2"/>
      </rPr>
      <t xml:space="preserve"> </t>
    </r>
    <r>
      <rPr>
        <sz val="8"/>
        <color rgb="FFFF0000"/>
        <rFont val="Calibri"/>
        <family val="2"/>
      </rPr>
      <t>Infraestructura100:%</t>
    </r>
    <r>
      <rPr>
        <sz val="8"/>
        <rFont val="Calibri"/>
        <family val="2"/>
      </rPr>
      <t xml:space="preserve">;  Valorización:N/A;  </t>
    </r>
    <r>
      <rPr>
        <sz val="8"/>
        <color rgb="FFFF0000"/>
        <rFont val="Calibri"/>
        <family val="2"/>
      </rPr>
      <t>DADEP:62,9%</t>
    </r>
    <r>
      <rPr>
        <sz val="8"/>
        <rFont val="Calibri"/>
        <family val="2"/>
      </rPr>
      <t xml:space="preserve">; </t>
    </r>
    <r>
      <rPr>
        <sz val="8"/>
        <color rgb="FFFF0000"/>
        <rFont val="Calibri"/>
        <family val="2"/>
      </rPr>
      <t xml:space="preserve"> Hacienda100:%</t>
    </r>
    <r>
      <rPr>
        <sz val="8"/>
        <rFont val="Calibri"/>
        <family val="2"/>
      </rPr>
      <t xml:space="preserve">;  UTSP:N/A; </t>
    </r>
    <r>
      <rPr>
        <sz val="8"/>
        <color rgb="FFFF0000"/>
        <rFont val="Calibri"/>
        <family val="2"/>
      </rPr>
      <t>Planeacion:100%</t>
    </r>
    <r>
      <rPr>
        <sz val="8"/>
        <rFont val="Calibri"/>
        <family val="2"/>
      </rPr>
      <t xml:space="preserve">; </t>
    </r>
    <r>
      <rPr>
        <sz val="8"/>
        <color rgb="FFFF0000"/>
        <rFont val="Calibri"/>
        <family val="2"/>
      </rPr>
      <t xml:space="preserve"> Salud:100%</t>
    </r>
    <r>
      <rPr>
        <sz val="8"/>
        <rFont val="Calibri"/>
        <family val="2"/>
      </rPr>
      <t xml:space="preserve">;  </t>
    </r>
    <r>
      <rPr>
        <sz val="8"/>
        <color rgb="FFFF0000"/>
        <rFont val="Calibri"/>
        <family val="2"/>
      </rPr>
      <t>OATIC:100%</t>
    </r>
    <r>
      <rPr>
        <sz val="8"/>
        <rFont val="Calibri"/>
        <family val="2"/>
      </rPr>
      <t xml:space="preserve">; </t>
    </r>
    <r>
      <rPr>
        <sz val="8"/>
        <color rgb="FFFF0000"/>
        <rFont val="Calibri"/>
        <family val="2"/>
      </rPr>
      <t xml:space="preserve"> Educación:100%</t>
    </r>
    <r>
      <rPr>
        <sz val="8"/>
        <rFont val="Calibri"/>
        <family val="2"/>
      </rPr>
      <t xml:space="preserve">; </t>
    </r>
    <r>
      <rPr>
        <sz val="8"/>
        <color rgb="FFFF0000"/>
        <rFont val="Calibri"/>
        <family val="2"/>
      </rPr>
      <t xml:space="preserve"> Juridica:100%;</t>
    </r>
    <r>
      <rPr>
        <sz val="8"/>
        <rFont val="Calibri"/>
        <family val="2"/>
      </rPr>
      <t xml:space="preserve"> </t>
    </r>
    <r>
      <rPr>
        <sz val="8"/>
        <color rgb="FFFF0000"/>
        <rFont val="Calibri"/>
        <family val="2"/>
      </rPr>
      <t>Administrativa:100%.</t>
    </r>
  </si>
  <si>
    <r>
      <t xml:space="preserve">OCID: N/A;  OCIG: N/A;  Prensa:N/A; D.Social:N/A;  Interior:N/A;  Infraestructura:N/A;  Valorización:N/A;  DADEP:N/A;  </t>
    </r>
    <r>
      <rPr>
        <sz val="8"/>
        <color rgb="FFFF0000"/>
        <rFont val="Calibri"/>
        <family val="2"/>
      </rPr>
      <t>Hacienda:100%</t>
    </r>
    <r>
      <rPr>
        <sz val="8"/>
        <rFont val="Calibri"/>
        <family val="2"/>
      </rPr>
      <t xml:space="preserve">;  UTSP:N/A; </t>
    </r>
    <r>
      <rPr>
        <sz val="8"/>
        <color rgb="FFFF0000"/>
        <rFont val="Calibri"/>
        <family val="2"/>
      </rPr>
      <t xml:space="preserve">Planeacion:100%; </t>
    </r>
    <r>
      <rPr>
        <sz val="8"/>
        <rFont val="Calibri"/>
        <family val="2"/>
      </rPr>
      <t xml:space="preserve"> Salud:N/A;    </t>
    </r>
    <r>
      <rPr>
        <sz val="8"/>
        <color rgb="FFFF0000"/>
        <rFont val="Calibri"/>
        <family val="2"/>
      </rPr>
      <t xml:space="preserve">Educación:100%; </t>
    </r>
    <r>
      <rPr>
        <sz val="8"/>
        <rFont val="Calibri"/>
        <family val="2"/>
      </rPr>
      <t xml:space="preserve"> Juridica:N/A%; </t>
    </r>
    <r>
      <rPr>
        <sz val="8"/>
        <color rgb="FFFF0000"/>
        <rFont val="Calibri"/>
        <family val="2"/>
      </rPr>
      <t>OATIC:100%</t>
    </r>
    <r>
      <rPr>
        <sz val="8"/>
        <rFont val="Calibri"/>
        <family val="2"/>
      </rPr>
      <t xml:space="preserve">; </t>
    </r>
    <r>
      <rPr>
        <sz val="8"/>
        <color rgb="FFFF0000"/>
        <rFont val="Calibri"/>
        <family val="2"/>
      </rPr>
      <t xml:space="preserve"> Administrativa:100%</t>
    </r>
    <r>
      <rPr>
        <sz val="8"/>
        <rFont val="Calibri"/>
        <family val="2"/>
      </rPr>
      <t>.</t>
    </r>
  </si>
  <si>
    <r>
      <rPr>
        <sz val="8"/>
        <color rgb="FFFF0000"/>
        <rFont val="Calibri"/>
        <family val="2"/>
      </rPr>
      <t>OCID: 100%</t>
    </r>
    <r>
      <rPr>
        <sz val="8"/>
        <rFont val="Calibri"/>
        <family val="2"/>
      </rPr>
      <t xml:space="preserve">;  OCIG: N/A;  </t>
    </r>
    <r>
      <rPr>
        <sz val="8"/>
        <color rgb="FFFF0000"/>
        <rFont val="Calibri"/>
        <family val="2"/>
      </rPr>
      <t>Prensa:100%</t>
    </r>
    <r>
      <rPr>
        <sz val="8"/>
        <rFont val="Calibri"/>
        <family val="2"/>
      </rPr>
      <t xml:space="preserve">; </t>
    </r>
    <r>
      <rPr>
        <sz val="8"/>
        <color rgb="FFFF0000"/>
        <rFont val="Calibri"/>
        <family val="2"/>
      </rPr>
      <t>D.Social:100%</t>
    </r>
    <r>
      <rPr>
        <sz val="8"/>
        <rFont val="Calibri"/>
        <family val="2"/>
      </rPr>
      <t xml:space="preserve">; </t>
    </r>
    <r>
      <rPr>
        <sz val="8"/>
        <color rgb="FFFF0000"/>
        <rFont val="Calibri"/>
        <family val="2"/>
      </rPr>
      <t xml:space="preserve"> Interior:100%;  Infraestructura:100%</t>
    </r>
    <r>
      <rPr>
        <sz val="8"/>
        <rFont val="Calibri"/>
        <family val="2"/>
      </rPr>
      <t xml:space="preserve">;  </t>
    </r>
    <r>
      <rPr>
        <sz val="8"/>
        <color rgb="FFFF0000"/>
        <rFont val="Calibri"/>
        <family val="2"/>
      </rPr>
      <t xml:space="preserve">Valorización:100%; </t>
    </r>
    <r>
      <rPr>
        <sz val="8"/>
        <rFont val="Calibri"/>
        <family val="2"/>
      </rPr>
      <t xml:space="preserve"> </t>
    </r>
    <r>
      <rPr>
        <sz val="8"/>
        <color rgb="FFFF0000"/>
        <rFont val="Calibri"/>
        <family val="2"/>
      </rPr>
      <t>DADEP:67,2%</t>
    </r>
    <r>
      <rPr>
        <sz val="8"/>
        <rFont val="Calibri"/>
        <family val="2"/>
      </rPr>
      <t xml:space="preserve">; </t>
    </r>
    <r>
      <rPr>
        <sz val="8"/>
        <color rgb="FFFF0000"/>
        <rFont val="Calibri"/>
        <family val="2"/>
      </rPr>
      <t xml:space="preserve"> Hacienda:100%</t>
    </r>
    <r>
      <rPr>
        <sz val="8"/>
        <rFont val="Calibri"/>
        <family val="2"/>
      </rPr>
      <t xml:space="preserve">; </t>
    </r>
    <r>
      <rPr>
        <sz val="8"/>
        <color rgb="FFFF0000"/>
        <rFont val="Calibri"/>
        <family val="2"/>
      </rPr>
      <t xml:space="preserve"> UTSP:66%; Planeacion100:%</t>
    </r>
    <r>
      <rPr>
        <sz val="8"/>
        <rFont val="Calibri"/>
        <family val="2"/>
      </rPr>
      <t xml:space="preserve">; </t>
    </r>
    <r>
      <rPr>
        <sz val="8"/>
        <color rgb="FFFF0000"/>
        <rFont val="Calibri"/>
        <family val="2"/>
      </rPr>
      <t xml:space="preserve"> Salud:100%</t>
    </r>
    <r>
      <rPr>
        <sz val="8"/>
        <rFont val="Calibri"/>
        <family val="2"/>
      </rPr>
      <t xml:space="preserve">; </t>
    </r>
    <r>
      <rPr>
        <sz val="8"/>
        <color rgb="FFFF0000"/>
        <rFont val="Calibri"/>
        <family val="2"/>
      </rPr>
      <t>OATIC:46%</t>
    </r>
    <r>
      <rPr>
        <sz val="8"/>
        <rFont val="Calibri"/>
        <family val="2"/>
      </rPr>
      <t xml:space="preserve">;  </t>
    </r>
    <r>
      <rPr>
        <sz val="8"/>
        <color rgb="FFFF0000"/>
        <rFont val="Calibri"/>
        <family val="2"/>
      </rPr>
      <t>Educación:100%</t>
    </r>
    <r>
      <rPr>
        <sz val="8"/>
        <rFont val="Calibri"/>
        <family val="2"/>
      </rPr>
      <t xml:space="preserve">; </t>
    </r>
    <r>
      <rPr>
        <sz val="8"/>
        <color rgb="FFFF0000"/>
        <rFont val="Calibri"/>
        <family val="2"/>
      </rPr>
      <t xml:space="preserve"> Juridica:100%;  </t>
    </r>
    <r>
      <rPr>
        <sz val="8"/>
        <rFont val="Calibri"/>
        <family val="2"/>
      </rPr>
      <t xml:space="preserve"> </t>
    </r>
    <r>
      <rPr>
        <sz val="8"/>
        <color rgb="FFFF0000"/>
        <rFont val="Calibri"/>
        <family val="2"/>
      </rPr>
      <t>Administrativa:100%.</t>
    </r>
  </si>
  <si>
    <r>
      <rPr>
        <sz val="8"/>
        <color rgb="FFFF0000"/>
        <rFont val="Calibri"/>
        <family val="2"/>
      </rPr>
      <t>OCID: 100%</t>
    </r>
    <r>
      <rPr>
        <sz val="8"/>
        <rFont val="Calibri"/>
        <family val="2"/>
      </rPr>
      <t xml:space="preserve">;  OCIG: 100%;  </t>
    </r>
    <r>
      <rPr>
        <sz val="8"/>
        <color rgb="FFFF0000"/>
        <rFont val="Calibri"/>
        <family val="2"/>
      </rPr>
      <t>Prensa:100%</t>
    </r>
    <r>
      <rPr>
        <sz val="8"/>
        <rFont val="Calibri"/>
        <family val="2"/>
      </rPr>
      <t xml:space="preserve">; </t>
    </r>
    <r>
      <rPr>
        <sz val="8"/>
        <color rgb="FFFF0000"/>
        <rFont val="Calibri"/>
        <family val="2"/>
      </rPr>
      <t>D.Social: 100%</t>
    </r>
    <r>
      <rPr>
        <sz val="8"/>
        <rFont val="Calibri"/>
        <family val="2"/>
      </rPr>
      <t xml:space="preserve">; </t>
    </r>
    <r>
      <rPr>
        <sz val="8"/>
        <color rgb="FFFF0000"/>
        <rFont val="Calibri"/>
        <family val="2"/>
      </rPr>
      <t xml:space="preserve"> Interior:100%;  Infraestructura50:%;  Valorización:100%;</t>
    </r>
    <r>
      <rPr>
        <sz val="8"/>
        <rFont val="Calibri"/>
        <family val="2"/>
      </rPr>
      <t xml:space="preserve">  </t>
    </r>
    <r>
      <rPr>
        <sz val="8"/>
        <color rgb="FFFF0000"/>
        <rFont val="Calibri"/>
        <family val="2"/>
      </rPr>
      <t>DADEP:54,5%</t>
    </r>
    <r>
      <rPr>
        <sz val="8"/>
        <rFont val="Calibri"/>
        <family val="2"/>
      </rPr>
      <t xml:space="preserve">;  </t>
    </r>
    <r>
      <rPr>
        <sz val="8"/>
        <color rgb="FFFF0000"/>
        <rFont val="Calibri"/>
        <family val="2"/>
      </rPr>
      <t>Hacienda:100%</t>
    </r>
    <r>
      <rPr>
        <sz val="8"/>
        <rFont val="Calibri"/>
        <family val="2"/>
      </rPr>
      <t xml:space="preserve">;  </t>
    </r>
    <r>
      <rPr>
        <sz val="8"/>
        <color rgb="FFFF0000"/>
        <rFont val="Calibri"/>
        <family val="2"/>
      </rPr>
      <t>UTSP:80%;</t>
    </r>
    <r>
      <rPr>
        <sz val="8"/>
        <rFont val="Calibri"/>
        <family val="2"/>
      </rPr>
      <t xml:space="preserve"> </t>
    </r>
    <r>
      <rPr>
        <sz val="8"/>
        <color rgb="FFFF0000"/>
        <rFont val="Calibri"/>
        <family val="2"/>
      </rPr>
      <t>Planeacion:33%</t>
    </r>
    <r>
      <rPr>
        <sz val="8"/>
        <rFont val="Calibri"/>
        <family val="2"/>
      </rPr>
      <t xml:space="preserve">;  </t>
    </r>
    <r>
      <rPr>
        <sz val="8"/>
        <color rgb="FFFF0000"/>
        <rFont val="Calibri"/>
        <family val="2"/>
      </rPr>
      <t>Salud:100%</t>
    </r>
    <r>
      <rPr>
        <sz val="8"/>
        <rFont val="Calibri"/>
        <family val="2"/>
      </rPr>
      <t xml:space="preserve">; </t>
    </r>
    <r>
      <rPr>
        <sz val="8"/>
        <color rgb="FFFF0000"/>
        <rFont val="Calibri"/>
        <family val="2"/>
      </rPr>
      <t>OATIC:100%;</t>
    </r>
    <r>
      <rPr>
        <sz val="8"/>
        <rFont val="Calibri"/>
        <family val="2"/>
      </rPr>
      <t xml:space="preserve">  </t>
    </r>
    <r>
      <rPr>
        <sz val="8"/>
        <color rgb="FFFF0000"/>
        <rFont val="Calibri"/>
        <family val="2"/>
      </rPr>
      <t>Educación:100%</t>
    </r>
    <r>
      <rPr>
        <sz val="8"/>
        <rFont val="Calibri"/>
        <family val="2"/>
      </rPr>
      <t xml:space="preserve">; </t>
    </r>
    <r>
      <rPr>
        <sz val="8"/>
        <color rgb="FFFF0000"/>
        <rFont val="Calibri"/>
        <family val="2"/>
      </rPr>
      <t xml:space="preserve"> Juridica:100%</t>
    </r>
    <r>
      <rPr>
        <sz val="8"/>
        <rFont val="Calibri"/>
        <family val="2"/>
      </rPr>
      <t xml:space="preserve">;  </t>
    </r>
    <r>
      <rPr>
        <sz val="8"/>
        <color rgb="FFFF0000"/>
        <rFont val="Calibri"/>
        <family val="2"/>
      </rPr>
      <t>Administrativa:100%</t>
    </r>
    <r>
      <rPr>
        <sz val="8"/>
        <rFont val="Calibri"/>
        <family val="2"/>
      </rPr>
      <t>.</t>
    </r>
  </si>
  <si>
    <r>
      <t xml:space="preserve">OCID:N/A;  OCIG:N/A;  Prensa:N/A; </t>
    </r>
    <r>
      <rPr>
        <sz val="8"/>
        <color rgb="FFFF0000"/>
        <rFont val="Calibri"/>
        <family val="2"/>
      </rPr>
      <t>D.Social:100%</t>
    </r>
    <r>
      <rPr>
        <sz val="8"/>
        <rFont val="Calibri"/>
        <family val="2"/>
      </rPr>
      <t xml:space="preserve">;  </t>
    </r>
    <r>
      <rPr>
        <sz val="8"/>
        <color rgb="FFFF0000"/>
        <rFont val="Calibri"/>
        <family val="2"/>
      </rPr>
      <t xml:space="preserve">Interior:100%; </t>
    </r>
    <r>
      <rPr>
        <sz val="8"/>
        <rFont val="Calibri"/>
        <family val="2"/>
      </rPr>
      <t xml:space="preserve"> </t>
    </r>
    <r>
      <rPr>
        <sz val="8"/>
        <color rgb="FFFF0000"/>
        <rFont val="Calibri"/>
        <family val="2"/>
      </rPr>
      <t>Infraestructura:100%</t>
    </r>
    <r>
      <rPr>
        <sz val="8"/>
        <rFont val="Calibri"/>
        <family val="2"/>
      </rPr>
      <t xml:space="preserve">;  Valorización:N/A;  DADEP:N/A;  </t>
    </r>
    <r>
      <rPr>
        <sz val="8"/>
        <color rgb="FFFF0000"/>
        <rFont val="Calibri"/>
        <family val="2"/>
      </rPr>
      <t>Hacienda:66,6%</t>
    </r>
    <r>
      <rPr>
        <sz val="8"/>
        <rFont val="Calibri"/>
        <family val="2"/>
      </rPr>
      <t xml:space="preserve">;  UTSP:N/A; </t>
    </r>
    <r>
      <rPr>
        <sz val="8"/>
        <color rgb="FFFF0000"/>
        <rFont val="Calibri"/>
        <family val="2"/>
      </rPr>
      <t>Planeacion:100%</t>
    </r>
    <r>
      <rPr>
        <sz val="8"/>
        <rFont val="Calibri"/>
        <family val="2"/>
      </rPr>
      <t xml:space="preserve">;  </t>
    </r>
    <r>
      <rPr>
        <sz val="8"/>
        <color rgb="FFFF0000"/>
        <rFont val="Calibri"/>
        <family val="2"/>
      </rPr>
      <t>Salud:100%</t>
    </r>
    <r>
      <rPr>
        <sz val="8"/>
        <rFont val="Calibri"/>
        <family val="2"/>
      </rPr>
      <t xml:space="preserve">;  </t>
    </r>
    <r>
      <rPr>
        <sz val="8"/>
        <color rgb="FFFF0000"/>
        <rFont val="Calibri"/>
        <family val="2"/>
      </rPr>
      <t>OATIC:100%</t>
    </r>
    <r>
      <rPr>
        <sz val="8"/>
        <rFont val="Calibri"/>
        <family val="2"/>
      </rPr>
      <t xml:space="preserve">; </t>
    </r>
    <r>
      <rPr>
        <sz val="8"/>
        <color rgb="FFFF0000"/>
        <rFont val="Calibri"/>
        <family val="2"/>
      </rPr>
      <t xml:space="preserve"> Educación:100%;</t>
    </r>
    <r>
      <rPr>
        <sz val="8"/>
        <rFont val="Calibri"/>
        <family val="2"/>
      </rPr>
      <t xml:space="preserve"> </t>
    </r>
    <r>
      <rPr>
        <sz val="8"/>
        <color rgb="FFFF0000"/>
        <rFont val="Calibri"/>
        <family val="2"/>
      </rPr>
      <t xml:space="preserve"> Juridica:100%</t>
    </r>
    <r>
      <rPr>
        <sz val="8"/>
        <rFont val="Calibri"/>
        <family val="2"/>
      </rPr>
      <t xml:space="preserve">;  </t>
    </r>
    <r>
      <rPr>
        <sz val="8"/>
        <color rgb="FFFF0000"/>
        <rFont val="Calibri"/>
        <family val="2"/>
      </rPr>
      <t>Administrativa:100%.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</si>
</sst>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_(* #,##0.00_);_(* \(#,##0.00\);_(* &quot;-&quot;??_);_(@_)"/>
    <numFmt numFmtId="165" formatCode="0.0"/>
    <numFmt numFmtId="166" formatCode="_-* #,##0\ _€_-;\-* #,##0\ _€_-;_-* &quot;-&quot;\ _€_-;_-@_-"/>
    <numFmt numFmtId="167" formatCode="0.0%"/>
  </numFmts>
  <fonts count="39">
    <font>
      <sz val="11"/>
      <color theme="1"/>
      <name val="Calibri"/>
      <family val="2"/>
      <scheme val="minor"/>
    </font>
    <font>
      <sz val="11"/>
      <color theme="1"/>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6"/>
      <color theme="1"/>
      <name val="Calibri"/>
      <family val="2"/>
      <scheme val="minor"/>
    </font>
    <font>
      <b/>
      <sz val="11"/>
      <color theme="3"/>
      <name val="Calibri"/>
      <family val="2"/>
      <charset val="128"/>
      <scheme val="minor"/>
    </font>
    <font>
      <b/>
      <sz val="18"/>
      <color theme="3"/>
      <name val="Calibri Light"/>
      <family val="2"/>
      <charset val="128"/>
      <scheme val="major"/>
    </font>
    <font>
      <b/>
      <sz val="10"/>
      <name val="Arial"/>
      <family val="2"/>
    </font>
    <font>
      <sz val="11"/>
      <name val="Calibri"/>
      <family val="2"/>
      <scheme val="minor"/>
    </font>
    <font>
      <sz val="10"/>
      <name val="Arial"/>
      <family val="2"/>
    </font>
    <font>
      <sz val="10"/>
      <color theme="1"/>
      <name val="Arial"/>
      <family val="2"/>
    </font>
    <font>
      <sz val="10"/>
      <color rgb="FFFF0000"/>
      <name val="Arial"/>
      <family val="2"/>
    </font>
    <font>
      <b/>
      <sz val="11"/>
      <name val="Arial"/>
      <family val="2"/>
    </font>
    <font>
      <b/>
      <sz val="10"/>
      <color theme="1"/>
      <name val="Arial"/>
      <family val="2"/>
    </font>
    <font>
      <sz val="10"/>
      <color rgb="FF000000"/>
      <name val="Arial"/>
      <family val="2"/>
    </font>
    <font>
      <sz val="10"/>
      <color theme="1"/>
      <name val="Calibri"/>
      <family val="2"/>
      <scheme val="minor"/>
    </font>
    <font>
      <sz val="12"/>
      <color theme="1"/>
      <name val="Calibri"/>
      <family val="2"/>
      <scheme val="minor"/>
    </font>
    <font>
      <b/>
      <sz val="8"/>
      <color theme="9" tint="-0.499984740745262"/>
      <name val="Calibri"/>
      <family val="2"/>
    </font>
    <font>
      <u/>
      <sz val="12"/>
      <color theme="10"/>
      <name val="Calibri"/>
      <family val="2"/>
      <scheme val="minor"/>
    </font>
    <font>
      <sz val="8"/>
      <name val="Calibri"/>
      <family val="2"/>
    </font>
    <font>
      <sz val="8"/>
      <color theme="1"/>
      <name val="Calibri"/>
      <family val="2"/>
    </font>
    <font>
      <sz val="12"/>
      <color theme="1"/>
      <name val="Calibri"/>
      <family val="2"/>
      <charset val="136"/>
      <scheme val="minor"/>
    </font>
    <font>
      <sz val="12"/>
      <color theme="1"/>
      <name val="Arial"/>
      <family val="2"/>
    </font>
    <font>
      <u/>
      <sz val="11"/>
      <color theme="10"/>
      <name val="Calibri"/>
      <family val="2"/>
      <scheme val="minor"/>
    </font>
    <font>
      <sz val="8"/>
      <color rgb="FFFF0000"/>
      <name val="Calibri"/>
      <family val="2"/>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rgb="FF00FF00"/>
        <bgColor indexed="64"/>
      </patternFill>
    </fill>
    <fill>
      <patternFill patternType="solid">
        <fgColor theme="5" tint="0.399975585192419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medium">
        <color indexed="64"/>
      </top>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67">
    <xf numFmtId="0" fontId="0" fillId="0" borderId="0"/>
    <xf numFmtId="0" fontId="3" fillId="0" borderId="2" applyNumberFormat="0" applyFill="0" applyAlignment="0" applyProtection="0"/>
    <xf numFmtId="0" fontId="4" fillId="0" borderId="3" applyNumberFormat="0" applyFill="0" applyAlignment="0" applyProtection="0"/>
    <xf numFmtId="0" fontId="5" fillId="0" borderId="4"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5" applyNumberFormat="0" applyAlignment="0" applyProtection="0"/>
    <xf numFmtId="0" fontId="10" fillId="6" borderId="6" applyNumberFormat="0" applyAlignment="0" applyProtection="0"/>
    <xf numFmtId="0" fontId="11" fillId="6" borderId="5" applyNumberFormat="0" applyAlignment="0" applyProtection="0"/>
    <xf numFmtId="0" fontId="12" fillId="0" borderId="7" applyNumberFormat="0" applyFill="0" applyAlignment="0" applyProtection="0"/>
    <xf numFmtId="0" fontId="13" fillId="7" borderId="8" applyNumberFormat="0" applyAlignment="0" applyProtection="0"/>
    <xf numFmtId="0" fontId="14" fillId="0" borderId="0" applyNumberFormat="0" applyFill="0" applyBorder="0" applyAlignment="0" applyProtection="0"/>
    <xf numFmtId="0" fontId="1" fillId="8" borderId="9" applyNumberFormat="0" applyFont="0" applyAlignment="0" applyProtection="0"/>
    <xf numFmtId="0" fontId="15" fillId="0" borderId="0" applyNumberFormat="0" applyFill="0" applyBorder="0" applyAlignment="0" applyProtection="0"/>
    <xf numFmtId="0" fontId="16" fillId="0" borderId="10"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 fillId="0" borderId="0" applyNumberFormat="0" applyFill="0" applyBorder="0" applyAlignment="0" applyProtection="0"/>
    <xf numFmtId="0" fontId="1" fillId="0" borderId="0"/>
    <xf numFmtId="164" fontId="1" fillId="0" borderId="0" applyFont="0" applyFill="0" applyBorder="0" applyAlignment="0" applyProtection="0"/>
    <xf numFmtId="166" fontId="1" fillId="0" borderId="0" applyFon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0" fillId="0" borderId="0"/>
    <xf numFmtId="9" fontId="30" fillId="0" borderId="0" applyFont="0" applyFill="0" applyBorder="0" applyAlignment="0" applyProtection="0"/>
    <xf numFmtId="0" fontId="1" fillId="0" borderId="0"/>
    <xf numFmtId="41" fontId="1" fillId="0" borderId="0" applyFont="0" applyFill="0" applyBorder="0" applyAlignment="0" applyProtection="0"/>
    <xf numFmtId="0" fontId="35" fillId="0" borderId="0"/>
    <xf numFmtId="0" fontId="1" fillId="0" borderId="0"/>
    <xf numFmtId="0" fontId="30" fillId="0" borderId="0"/>
    <xf numFmtId="0" fontId="1" fillId="0" borderId="0"/>
    <xf numFmtId="0" fontId="30" fillId="0" borderId="0"/>
    <xf numFmtId="0" fontId="32" fillId="0" borderId="0" applyNumberFormat="0" applyFill="0" applyBorder="0" applyAlignment="0" applyProtection="0"/>
    <xf numFmtId="0" fontId="37" fillId="0" borderId="0" applyNumberForma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504">
    <xf numFmtId="0" fontId="0" fillId="0" borderId="0" xfId="0"/>
    <xf numFmtId="0" fontId="0" fillId="0" borderId="0" xfId="0" applyFont="1" applyAlignment="1">
      <alignment horizontal="center" vertical="center"/>
    </xf>
    <xf numFmtId="0" fontId="0" fillId="0" borderId="1" xfId="0" applyBorder="1" applyAlignment="1">
      <alignment horizontal="left" vertical="center"/>
    </xf>
    <xf numFmtId="0" fontId="0" fillId="0" borderId="0" xfId="0" applyAlignment="1">
      <alignment horizontal="center" vertical="center" wrapText="1"/>
    </xf>
    <xf numFmtId="9" fontId="16" fillId="33" borderId="1" xfId="0" applyNumberFormat="1" applyFont="1" applyFill="1" applyBorder="1" applyAlignment="1">
      <alignment horizontal="center" vertical="center"/>
    </xf>
    <xf numFmtId="0" fontId="0" fillId="33" borderId="1" xfId="0" applyFill="1" applyBorder="1" applyAlignment="1">
      <alignment horizontal="left" vertical="center"/>
    </xf>
    <xf numFmtId="0" fontId="0" fillId="0" borderId="1" xfId="0" applyNumberFormat="1" applyBorder="1" applyAlignment="1">
      <alignment horizontal="center" vertical="center" wrapText="1"/>
    </xf>
    <xf numFmtId="0" fontId="0" fillId="33" borderId="1" xfId="0" applyNumberFormat="1" applyFill="1" applyBorder="1" applyAlignment="1">
      <alignment horizontal="center" vertical="center" wrapText="1"/>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1" xfId="0" applyNumberFormat="1" applyBorder="1" applyAlignment="1">
      <alignment horizontal="center" vertical="center"/>
    </xf>
    <xf numFmtId="9" fontId="16" fillId="35" borderId="1" xfId="0" applyNumberFormat="1" applyFont="1" applyFill="1" applyBorder="1" applyAlignment="1">
      <alignment horizontal="center" vertical="center"/>
    </xf>
    <xf numFmtId="0" fontId="0" fillId="35" borderId="1" xfId="0" applyFill="1" applyBorder="1" applyAlignment="1">
      <alignment horizontal="left" vertical="center"/>
    </xf>
    <xf numFmtId="0" fontId="0" fillId="35" borderId="1" xfId="0" applyNumberFormat="1" applyFill="1" applyBorder="1" applyAlignment="1">
      <alignment horizontal="center" vertical="center" wrapText="1"/>
    </xf>
    <xf numFmtId="0" fontId="0" fillId="0" borderId="1" xfId="0" applyBorder="1" applyAlignment="1">
      <alignment horizontal="left" wrapText="1"/>
    </xf>
    <xf numFmtId="0" fontId="0" fillId="0" borderId="1" xfId="0" applyBorder="1" applyAlignment="1">
      <alignment vertical="center"/>
    </xf>
    <xf numFmtId="0" fontId="16" fillId="0" borderId="1" xfId="0" applyNumberFormat="1" applyFont="1" applyFill="1" applyBorder="1" applyAlignment="1">
      <alignment horizontal="center" vertical="center"/>
    </xf>
    <xf numFmtId="9" fontId="16" fillId="34" borderId="1" xfId="0" applyNumberFormat="1" applyFont="1" applyFill="1" applyBorder="1" applyAlignment="1">
      <alignment horizontal="center" vertical="center"/>
    </xf>
    <xf numFmtId="0" fontId="0" fillId="34" borderId="1" xfId="0" applyFill="1" applyBorder="1" applyAlignment="1">
      <alignment horizontal="left" vertical="center"/>
    </xf>
    <xf numFmtId="0" fontId="0" fillId="34" borderId="1" xfId="0" applyNumberFormat="1" applyFill="1" applyBorder="1" applyAlignment="1">
      <alignment horizontal="center" vertical="center" wrapText="1"/>
    </xf>
    <xf numFmtId="0" fontId="21" fillId="37" borderId="1" xfId="0" applyNumberFormat="1" applyFont="1" applyFill="1" applyBorder="1" applyAlignment="1">
      <alignment horizontal="center" vertical="center" wrapText="1"/>
    </xf>
    <xf numFmtId="0" fontId="22" fillId="0" borderId="0" xfId="0" applyNumberFormat="1" applyFont="1" applyAlignment="1">
      <alignment horizontal="justify" vertical="center"/>
    </xf>
    <xf numFmtId="0" fontId="22" fillId="0" borderId="1" xfId="0" applyNumberFormat="1" applyFont="1" applyFill="1" applyBorder="1" applyAlignment="1">
      <alignment horizontal="justify" vertical="center" wrapText="1"/>
    </xf>
    <xf numFmtId="0" fontId="21" fillId="38" borderId="1" xfId="0" applyNumberFormat="1" applyFont="1" applyFill="1" applyBorder="1" applyAlignment="1">
      <alignment horizontal="justify" vertical="center" wrapText="1"/>
    </xf>
    <xf numFmtId="0" fontId="23" fillId="0" borderId="1" xfId="0" applyNumberFormat="1" applyFont="1" applyFill="1" applyBorder="1" applyAlignment="1">
      <alignment horizontal="center" vertical="center" wrapText="1"/>
    </xf>
    <xf numFmtId="0" fontId="23" fillId="0" borderId="1" xfId="0" applyNumberFormat="1" applyFont="1" applyFill="1" applyBorder="1" applyAlignment="1">
      <alignment horizontal="justify" vertical="center" wrapText="1"/>
    </xf>
    <xf numFmtId="0" fontId="23" fillId="0" borderId="1" xfId="0" applyNumberFormat="1" applyFont="1" applyBorder="1" applyAlignment="1">
      <alignment horizontal="justify" vertical="center" wrapText="1"/>
    </xf>
    <xf numFmtId="0" fontId="22" fillId="39" borderId="1" xfId="0" applyNumberFormat="1" applyFont="1" applyFill="1" applyBorder="1" applyAlignment="1">
      <alignment horizontal="center" vertical="center"/>
    </xf>
    <xf numFmtId="0" fontId="21" fillId="38" borderId="24" xfId="0" applyNumberFormat="1" applyFont="1" applyFill="1" applyBorder="1" applyAlignment="1">
      <alignment horizontal="justify" vertical="center" wrapText="1"/>
    </xf>
    <xf numFmtId="0" fontId="23" fillId="39" borderId="1" xfId="0" applyNumberFormat="1" applyFont="1" applyFill="1" applyBorder="1" applyAlignment="1">
      <alignment horizontal="center" vertical="center"/>
    </xf>
    <xf numFmtId="0" fontId="23" fillId="0" borderId="1" xfId="0" applyNumberFormat="1" applyFont="1" applyBorder="1" applyAlignment="1">
      <alignment horizontal="justify" vertical="center"/>
    </xf>
    <xf numFmtId="0" fontId="23" fillId="0" borderId="1" xfId="0" applyFont="1" applyFill="1" applyBorder="1" applyAlignment="1">
      <alignment horizontal="justify" vertical="center" wrapText="1"/>
    </xf>
    <xf numFmtId="0" fontId="23" fillId="35" borderId="1" xfId="0" applyFont="1" applyFill="1" applyBorder="1" applyAlignment="1">
      <alignment horizontal="justify" vertical="center" wrapText="1"/>
    </xf>
    <xf numFmtId="0" fontId="23" fillId="0" borderId="1" xfId="0" applyFont="1" applyFill="1" applyBorder="1" applyAlignment="1">
      <alignment horizontal="center" vertical="center" wrapText="1"/>
    </xf>
    <xf numFmtId="0" fontId="23" fillId="39" borderId="1" xfId="0" applyFont="1" applyFill="1" applyBorder="1" applyAlignment="1">
      <alignment horizontal="center" vertical="center"/>
    </xf>
    <xf numFmtId="1" fontId="23" fillId="39" borderId="1" xfId="0" applyNumberFormat="1" applyFont="1" applyFill="1" applyBorder="1" applyAlignment="1">
      <alignment horizontal="center" vertical="center"/>
    </xf>
    <xf numFmtId="0" fontId="0" fillId="0" borderId="0" xfId="0" applyFill="1" applyAlignment="1">
      <alignment horizontal="justify" wrapText="1"/>
    </xf>
    <xf numFmtId="0" fontId="21" fillId="37" borderId="24" xfId="0" applyFont="1" applyFill="1" applyBorder="1" applyAlignment="1">
      <alignment horizontal="justify" vertical="center" wrapText="1"/>
    </xf>
    <xf numFmtId="0" fontId="23" fillId="0" borderId="1" xfId="0" applyFont="1" applyBorder="1" applyAlignment="1">
      <alignment horizontal="justify" wrapText="1"/>
    </xf>
    <xf numFmtId="0" fontId="23" fillId="39" borderId="1" xfId="0" applyFont="1" applyFill="1" applyBorder="1" applyAlignment="1">
      <alignment horizontal="center" vertical="center" wrapText="1"/>
    </xf>
    <xf numFmtId="0" fontId="23" fillId="0" borderId="1" xfId="0" applyFont="1" applyBorder="1" applyAlignment="1">
      <alignment horizontal="justify" vertical="center" wrapText="1"/>
    </xf>
    <xf numFmtId="1" fontId="23" fillId="39" borderId="1" xfId="0" applyNumberFormat="1" applyFont="1" applyFill="1" applyBorder="1" applyAlignment="1">
      <alignment horizontal="center" vertical="center" wrapText="1"/>
    </xf>
    <xf numFmtId="0" fontId="21" fillId="37" borderId="1" xfId="0" applyFont="1" applyFill="1" applyBorder="1" applyAlignment="1">
      <alignment horizontal="justify" vertical="center" wrapText="1"/>
    </xf>
    <xf numFmtId="0" fontId="23" fillId="0" borderId="1" xfId="0" applyFont="1" applyFill="1" applyBorder="1" applyAlignment="1">
      <alignment horizontal="justify" wrapText="1"/>
    </xf>
    <xf numFmtId="0" fontId="21" fillId="40" borderId="1" xfId="0" applyFont="1" applyFill="1" applyBorder="1" applyAlignment="1">
      <alignment horizontal="justify" vertical="center" wrapText="1"/>
    </xf>
    <xf numFmtId="0" fontId="22" fillId="39" borderId="1" xfId="0" applyFont="1" applyFill="1" applyBorder="1" applyAlignment="1">
      <alignment horizontal="center" vertical="center"/>
    </xf>
    <xf numFmtId="0" fontId="21" fillId="40" borderId="24" xfId="0" applyFont="1" applyFill="1" applyBorder="1" applyAlignment="1">
      <alignment horizontal="justify" vertical="center" wrapText="1"/>
    </xf>
    <xf numFmtId="0" fontId="23" fillId="36" borderId="1" xfId="0" applyFont="1" applyFill="1" applyBorder="1" applyAlignment="1">
      <alignment horizontal="justify" vertical="center" wrapText="1"/>
    </xf>
    <xf numFmtId="0" fontId="23" fillId="36" borderId="0" xfId="0" applyFont="1" applyFill="1" applyAlignment="1">
      <alignment horizontal="justify" vertical="center" wrapText="1"/>
    </xf>
    <xf numFmtId="0" fontId="23" fillId="36" borderId="1" xfId="0" applyFont="1" applyFill="1" applyBorder="1" applyAlignment="1">
      <alignment vertical="center" wrapText="1"/>
    </xf>
    <xf numFmtId="0" fontId="23" fillId="36" borderId="1" xfId="0" applyFont="1" applyFill="1" applyBorder="1" applyAlignment="1">
      <alignment wrapText="1"/>
    </xf>
    <xf numFmtId="0" fontId="0" fillId="0" borderId="0" xfId="0" applyFill="1" applyAlignment="1">
      <alignment horizontal="justify" vertical="center" wrapText="1"/>
    </xf>
    <xf numFmtId="0" fontId="21" fillId="41" borderId="24" xfId="0" applyFont="1" applyFill="1" applyBorder="1" applyAlignment="1">
      <alignment horizontal="justify" vertical="center" wrapText="1"/>
    </xf>
    <xf numFmtId="0" fontId="23" fillId="0" borderId="1" xfId="0" applyFont="1" applyBorder="1" applyAlignment="1">
      <alignment vertical="center" wrapText="1"/>
    </xf>
    <xf numFmtId="0" fontId="21" fillId="41" borderId="1" xfId="0" applyFont="1" applyFill="1" applyBorder="1" applyAlignment="1">
      <alignment horizontal="justify" vertical="center" wrapText="1"/>
    </xf>
    <xf numFmtId="9" fontId="23" fillId="39" borderId="1" xfId="0" applyNumberFormat="1" applyFont="1" applyFill="1" applyBorder="1" applyAlignment="1">
      <alignment horizontal="center" vertical="center"/>
    </xf>
    <xf numFmtId="0" fontId="22" fillId="0" borderId="0" xfId="0" applyNumberFormat="1" applyFont="1" applyAlignment="1">
      <alignment horizontal="center" vertical="center"/>
    </xf>
    <xf numFmtId="0" fontId="23" fillId="0" borderId="24" xfId="0" applyFont="1" applyFill="1" applyBorder="1" applyAlignment="1">
      <alignment vertical="center" wrapText="1"/>
    </xf>
    <xf numFmtId="0" fontId="24" fillId="0" borderId="0" xfId="0" applyFont="1"/>
    <xf numFmtId="0" fontId="24" fillId="0" borderId="1" xfId="0" applyFont="1" applyFill="1" applyBorder="1" applyAlignment="1">
      <alignment horizontal="center" vertical="center" wrapText="1"/>
    </xf>
    <xf numFmtId="0" fontId="24" fillId="0" borderId="1" xfId="0" applyFont="1" applyBorder="1" applyAlignment="1">
      <alignment horizontal="justify" vertical="center" wrapText="1"/>
    </xf>
    <xf numFmtId="0" fontId="24" fillId="39" borderId="1" xfId="0" applyFont="1" applyFill="1" applyBorder="1" applyAlignment="1">
      <alignment horizontal="center" vertical="center"/>
    </xf>
    <xf numFmtId="0" fontId="24" fillId="0" borderId="1" xfId="0" applyFont="1" applyFill="1" applyBorder="1" applyAlignment="1">
      <alignment horizontal="justify" vertical="center" wrapText="1"/>
    </xf>
    <xf numFmtId="1" fontId="24" fillId="39" borderId="1" xfId="0" applyNumberFormat="1" applyFont="1" applyFill="1" applyBorder="1" applyAlignment="1">
      <alignment horizontal="center" vertical="center"/>
    </xf>
    <xf numFmtId="0" fontId="24" fillId="0" borderId="1" xfId="0" applyFont="1" applyBorder="1" applyAlignment="1">
      <alignment horizontal="justify" vertical="center"/>
    </xf>
    <xf numFmtId="0" fontId="23" fillId="0" borderId="1" xfId="0" applyFont="1" applyFill="1" applyBorder="1" applyAlignment="1">
      <alignment horizontal="left" vertical="center" wrapText="1" indent="1"/>
    </xf>
    <xf numFmtId="0" fontId="24" fillId="0" borderId="1" xfId="0" applyFont="1" applyBorder="1" applyAlignment="1">
      <alignment horizontal="left" vertical="center" wrapText="1" indent="1"/>
    </xf>
    <xf numFmtId="0" fontId="24" fillId="0" borderId="1" xfId="0" applyFont="1" applyBorder="1" applyAlignment="1">
      <alignment horizontal="center" vertical="center" wrapText="1"/>
    </xf>
    <xf numFmtId="0" fontId="23" fillId="0" borderId="1" xfId="0" applyFont="1" applyBorder="1" applyAlignment="1">
      <alignment horizontal="left" vertical="center" wrapText="1" indent="1"/>
    </xf>
    <xf numFmtId="0" fontId="23" fillId="0" borderId="1" xfId="0" applyFont="1" applyBorder="1" applyAlignment="1">
      <alignment horizontal="center" vertical="center" wrapText="1"/>
    </xf>
    <xf numFmtId="0" fontId="26" fillId="37" borderId="1" xfId="0" applyFont="1" applyFill="1" applyBorder="1" applyAlignment="1">
      <alignment horizontal="center" vertical="center" wrapText="1"/>
    </xf>
    <xf numFmtId="14" fontId="24" fillId="0" borderId="1" xfId="0" applyNumberFormat="1" applyFont="1" applyBorder="1" applyAlignment="1">
      <alignment horizontal="justify" vertical="center" wrapText="1"/>
    </xf>
    <xf numFmtId="0" fontId="24" fillId="0" borderId="1" xfId="0" applyFont="1" applyBorder="1" applyAlignment="1">
      <alignment horizontal="justify" wrapText="1"/>
    </xf>
    <xf numFmtId="14" fontId="24" fillId="0" borderId="1" xfId="0" applyNumberFormat="1" applyFont="1" applyFill="1" applyBorder="1" applyAlignment="1">
      <alignment horizontal="justify" vertical="center" wrapText="1"/>
    </xf>
    <xf numFmtId="0" fontId="24" fillId="0" borderId="1" xfId="0" applyFont="1" applyFill="1" applyBorder="1" applyAlignment="1">
      <alignment horizontal="left" vertical="center" wrapText="1" indent="1"/>
    </xf>
    <xf numFmtId="0" fontId="28" fillId="0" borderId="1" xfId="0" applyFont="1" applyBorder="1" applyAlignment="1">
      <alignment horizontal="justify" vertical="center" wrapText="1"/>
    </xf>
    <xf numFmtId="0" fontId="28" fillId="0" borderId="1" xfId="0" applyFont="1" applyBorder="1" applyAlignment="1">
      <alignment horizontal="justify" vertical="center"/>
    </xf>
    <xf numFmtId="0" fontId="26" fillId="37" borderId="1" xfId="0" applyFont="1" applyFill="1" applyBorder="1" applyAlignment="1">
      <alignment vertical="center" wrapText="1"/>
    </xf>
    <xf numFmtId="0" fontId="0" fillId="0" borderId="0" xfId="0" applyFill="1"/>
    <xf numFmtId="0" fontId="0" fillId="0" borderId="0" xfId="0" applyFont="1" applyAlignment="1">
      <alignment wrapText="1"/>
    </xf>
    <xf numFmtId="0" fontId="27" fillId="37" borderId="24" xfId="0" applyFont="1" applyFill="1" applyBorder="1" applyAlignment="1">
      <alignment horizontal="center" vertical="center" wrapText="1"/>
    </xf>
    <xf numFmtId="0" fontId="21" fillId="37" borderId="24" xfId="0" applyFont="1" applyFill="1" applyBorder="1" applyAlignment="1" applyProtection="1">
      <alignment horizontal="center" vertical="center" wrapText="1"/>
      <protection locked="0"/>
    </xf>
    <xf numFmtId="0" fontId="29" fillId="0" borderId="0" xfId="0" applyFont="1" applyAlignment="1">
      <alignment horizontal="center" vertical="center"/>
    </xf>
    <xf numFmtId="0" fontId="21" fillId="37" borderId="26" xfId="0" applyFont="1" applyFill="1" applyBorder="1" applyAlignment="1" applyProtection="1">
      <alignment horizontal="center" vertical="center" wrapText="1"/>
      <protection locked="0"/>
    </xf>
    <xf numFmtId="0" fontId="30" fillId="0" borderId="0" xfId="50" applyAlignment="1">
      <alignment horizontal="center" vertical="center"/>
    </xf>
    <xf numFmtId="0" fontId="30" fillId="0" borderId="0" xfId="50" applyAlignment="1">
      <alignment horizontal="center" vertical="center" wrapText="1"/>
    </xf>
    <xf numFmtId="0" fontId="30" fillId="0" borderId="0" xfId="50" applyAlignment="1">
      <alignment horizontal="left" vertical="center" wrapText="1"/>
    </xf>
    <xf numFmtId="0" fontId="30" fillId="0" borderId="0" xfId="50"/>
    <xf numFmtId="0" fontId="33" fillId="0" borderId="1" xfId="50" applyFont="1" applyFill="1" applyBorder="1" applyAlignment="1" applyProtection="1">
      <alignment horizontal="left" vertical="center" wrapText="1"/>
      <protection locked="0"/>
    </xf>
    <xf numFmtId="0" fontId="33" fillId="0" borderId="1" xfId="50" applyFont="1" applyFill="1" applyBorder="1" applyAlignment="1" applyProtection="1">
      <alignment horizontal="center" vertical="center" wrapText="1"/>
      <protection locked="0"/>
    </xf>
    <xf numFmtId="0" fontId="33" fillId="0" borderId="27" xfId="50" applyFont="1" applyFill="1" applyBorder="1" applyAlignment="1" applyProtection="1">
      <alignment horizontal="left" vertical="center" wrapText="1"/>
      <protection locked="0"/>
    </xf>
    <xf numFmtId="9" fontId="34" fillId="39" borderId="1" xfId="50" applyNumberFormat="1" applyFont="1" applyFill="1" applyBorder="1" applyAlignment="1">
      <alignment horizontal="center" vertical="center" wrapText="1"/>
    </xf>
    <xf numFmtId="0" fontId="33" fillId="0" borderId="1" xfId="50" applyFont="1" applyFill="1" applyBorder="1" applyAlignment="1" applyProtection="1">
      <alignment horizontal="justify" vertical="center" wrapText="1"/>
      <protection locked="0"/>
    </xf>
    <xf numFmtId="167" fontId="34" fillId="39" borderId="1" xfId="50" applyNumberFormat="1" applyFont="1" applyFill="1" applyBorder="1" applyAlignment="1">
      <alignment horizontal="center" vertical="center" wrapText="1"/>
    </xf>
    <xf numFmtId="0" fontId="34" fillId="0" borderId="1" xfId="50" applyFont="1" applyFill="1" applyBorder="1" applyAlignment="1" applyProtection="1">
      <alignment horizontal="left" vertical="center" wrapText="1"/>
    </xf>
    <xf numFmtId="0" fontId="33" fillId="0" borderId="1" xfId="50" applyNumberFormat="1" applyFont="1" applyFill="1" applyBorder="1" applyAlignment="1" applyProtection="1">
      <alignment horizontal="center" vertical="center" wrapText="1"/>
    </xf>
    <xf numFmtId="9" fontId="30" fillId="0" borderId="0" xfId="50" applyNumberFormat="1"/>
    <xf numFmtId="0" fontId="34" fillId="0" borderId="1" xfId="50" applyFont="1" applyFill="1" applyBorder="1" applyAlignment="1">
      <alignment vertical="center" wrapText="1"/>
    </xf>
    <xf numFmtId="0" fontId="34" fillId="0" borderId="1" xfId="50" applyFont="1" applyFill="1" applyBorder="1" applyAlignment="1">
      <alignment wrapText="1"/>
    </xf>
    <xf numFmtId="0" fontId="33" fillId="0" borderId="1" xfId="50" applyFont="1" applyFill="1" applyBorder="1" applyAlignment="1">
      <alignment horizontal="left" vertical="center" wrapText="1"/>
    </xf>
    <xf numFmtId="0" fontId="33" fillId="0" borderId="1" xfId="50" applyFont="1" applyFill="1" applyBorder="1" applyAlignment="1">
      <alignment horizontal="center" vertical="center" wrapText="1"/>
    </xf>
    <xf numFmtId="0" fontId="33" fillId="0" borderId="27" xfId="50" applyFont="1" applyFill="1" applyBorder="1" applyAlignment="1">
      <alignment horizontal="left" vertical="center" wrapText="1"/>
    </xf>
    <xf numFmtId="10" fontId="30" fillId="0" borderId="0" xfId="50" applyNumberFormat="1"/>
    <xf numFmtId="0" fontId="34" fillId="0" borderId="1" xfId="50" applyFont="1" applyFill="1" applyBorder="1" applyAlignment="1">
      <alignment horizontal="left" vertical="center" wrapText="1"/>
    </xf>
    <xf numFmtId="0" fontId="33" fillId="0" borderId="24" xfId="50" applyFont="1" applyFill="1" applyBorder="1" applyAlignment="1">
      <alignment horizontal="center" vertical="center" wrapText="1"/>
    </xf>
    <xf numFmtId="0" fontId="33" fillId="0" borderId="24" xfId="50" applyFont="1" applyFill="1" applyBorder="1" applyAlignment="1">
      <alignment horizontal="left" vertical="center" wrapText="1"/>
    </xf>
    <xf numFmtId="0" fontId="34" fillId="0" borderId="1" xfId="52" applyFont="1" applyBorder="1" applyAlignment="1" applyProtection="1">
      <alignment horizontal="center" vertical="center"/>
      <protection locked="0"/>
    </xf>
    <xf numFmtId="0" fontId="33" fillId="0" borderId="1" xfId="52" applyFont="1" applyBorder="1" applyAlignment="1" applyProtection="1">
      <alignment horizontal="center" vertical="center" wrapText="1"/>
      <protection locked="0"/>
    </xf>
    <xf numFmtId="0" fontId="33" fillId="0" borderId="1" xfId="52" applyFont="1" applyBorder="1" applyAlignment="1" applyProtection="1">
      <alignment horizontal="left" vertical="center" wrapText="1"/>
      <protection locked="0"/>
    </xf>
    <xf numFmtId="0" fontId="33" fillId="0" borderId="1" xfId="52" applyFont="1" applyFill="1" applyBorder="1" applyAlignment="1" applyProtection="1">
      <alignment horizontal="left" vertical="center" wrapText="1"/>
      <protection locked="0"/>
    </xf>
    <xf numFmtId="0" fontId="33" fillId="0" borderId="27" xfId="52" applyFont="1" applyFill="1" applyBorder="1" applyAlignment="1" applyProtection="1">
      <alignment horizontal="left" vertical="center" wrapText="1"/>
      <protection locked="0"/>
    </xf>
    <xf numFmtId="9" fontId="34" fillId="39" borderId="1" xfId="50" applyNumberFormat="1" applyFont="1" applyFill="1" applyBorder="1" applyAlignment="1">
      <alignment horizontal="center" vertical="center"/>
    </xf>
    <xf numFmtId="0" fontId="33" fillId="36" borderId="1" xfId="50" applyFont="1" applyFill="1" applyBorder="1" applyAlignment="1" applyProtection="1">
      <alignment horizontal="center" vertical="center"/>
    </xf>
    <xf numFmtId="0" fontId="33" fillId="0" borderId="1" xfId="50" applyFont="1" applyBorder="1" applyAlignment="1">
      <alignment horizontal="center" vertical="center" wrapText="1"/>
    </xf>
    <xf numFmtId="0" fontId="33" fillId="0" borderId="1" xfId="50" applyFont="1" applyBorder="1" applyAlignment="1">
      <alignment horizontal="left" vertical="center" wrapText="1"/>
    </xf>
    <xf numFmtId="0" fontId="33" fillId="36" borderId="1" xfId="50" applyFont="1" applyFill="1" applyBorder="1" applyAlignment="1" applyProtection="1">
      <alignment horizontal="center" vertical="center" wrapText="1"/>
    </xf>
    <xf numFmtId="0" fontId="33" fillId="36" borderId="1" xfId="50" applyFont="1" applyFill="1" applyBorder="1" applyAlignment="1" applyProtection="1">
      <alignment horizontal="left" vertical="center" wrapText="1"/>
    </xf>
    <xf numFmtId="0" fontId="34" fillId="0" borderId="1" xfId="50" applyFont="1" applyBorder="1" applyAlignment="1">
      <alignment horizontal="center" vertical="center" wrapText="1"/>
    </xf>
    <xf numFmtId="0" fontId="34" fillId="0" borderId="1" xfId="50" applyFont="1" applyBorder="1" applyAlignment="1">
      <alignment horizontal="left" vertical="center" wrapText="1"/>
    </xf>
    <xf numFmtId="0" fontId="34" fillId="0" borderId="1" xfId="50" applyFont="1" applyFill="1" applyBorder="1" applyAlignment="1">
      <alignment horizontal="center" vertical="center" wrapText="1"/>
    </xf>
    <xf numFmtId="0" fontId="33" fillId="36" borderId="1" xfId="55" applyFont="1" applyFill="1" applyBorder="1" applyAlignment="1" applyProtection="1">
      <alignment horizontal="center" vertical="center"/>
    </xf>
    <xf numFmtId="0" fontId="34" fillId="0" borderId="1" xfId="55" applyFont="1" applyBorder="1" applyAlignment="1">
      <alignment horizontal="center" vertical="center" wrapText="1"/>
    </xf>
    <xf numFmtId="0" fontId="33" fillId="36" borderId="1" xfId="55" applyFont="1" applyFill="1" applyBorder="1" applyAlignment="1" applyProtection="1">
      <alignment horizontal="center" vertical="center" wrapText="1"/>
    </xf>
    <xf numFmtId="0" fontId="33" fillId="36" borderId="1" xfId="55" applyFont="1" applyFill="1" applyBorder="1" applyAlignment="1" applyProtection="1">
      <alignment horizontal="left" vertical="center" wrapText="1"/>
    </xf>
    <xf numFmtId="0" fontId="33" fillId="0" borderId="1" xfId="54" applyFont="1" applyBorder="1" applyAlignment="1">
      <alignment horizontal="center" vertical="center" wrapText="1"/>
    </xf>
    <xf numFmtId="0" fontId="33" fillId="0" borderId="1" xfId="54" applyFont="1" applyBorder="1" applyAlignment="1">
      <alignment horizontal="left" vertical="center" wrapText="1"/>
    </xf>
    <xf numFmtId="0" fontId="34" fillId="0" borderId="1" xfId="54" applyFont="1" applyBorder="1" applyAlignment="1">
      <alignment horizontal="center" vertical="center" wrapText="1"/>
    </xf>
    <xf numFmtId="0" fontId="34" fillId="0" borderId="1" xfId="54" applyFont="1" applyBorder="1" applyAlignment="1">
      <alignment horizontal="left" vertical="center" wrapText="1"/>
    </xf>
    <xf numFmtId="0" fontId="34" fillId="0" borderId="1" xfId="54" applyFont="1" applyFill="1" applyBorder="1" applyAlignment="1">
      <alignment horizontal="center" vertical="center" wrapText="1"/>
    </xf>
    <xf numFmtId="0" fontId="36" fillId="0" borderId="0" xfId="50" applyFont="1"/>
    <xf numFmtId="0" fontId="34" fillId="0" borderId="1" xfId="50" applyFont="1" applyBorder="1" applyAlignment="1">
      <alignment horizontal="center" vertical="center"/>
    </xf>
    <xf numFmtId="0" fontId="34" fillId="39" borderId="1" xfId="50" applyFont="1" applyFill="1" applyBorder="1" applyAlignment="1">
      <alignment horizontal="left" vertical="center" wrapText="1"/>
    </xf>
    <xf numFmtId="0" fontId="33" fillId="36" borderId="1" xfId="52" applyFont="1" applyFill="1" applyBorder="1" applyAlignment="1" applyProtection="1">
      <alignment horizontal="left" vertical="center" wrapText="1"/>
      <protection locked="0"/>
    </xf>
    <xf numFmtId="0" fontId="33" fillId="0" borderId="27" xfId="52" applyNumberFormat="1" applyFont="1" applyFill="1" applyBorder="1" applyAlignment="1" applyProtection="1">
      <alignment horizontal="left" vertical="center" wrapText="1"/>
    </xf>
    <xf numFmtId="0" fontId="34" fillId="36" borderId="1" xfId="52" applyFont="1" applyFill="1" applyBorder="1" applyAlignment="1" applyProtection="1">
      <alignment horizontal="left" vertical="center" wrapText="1"/>
      <protection locked="0"/>
    </xf>
    <xf numFmtId="0" fontId="34" fillId="0" borderId="1" xfId="50" applyFont="1" applyFill="1" applyBorder="1" applyAlignment="1">
      <alignment horizontal="center" vertical="center"/>
    </xf>
    <xf numFmtId="0" fontId="34" fillId="0" borderId="1" xfId="57" applyFont="1" applyBorder="1" applyAlignment="1">
      <alignment horizontal="center" vertical="center"/>
    </xf>
    <xf numFmtId="0" fontId="34" fillId="36" borderId="1" xfId="57" applyFont="1" applyFill="1" applyBorder="1" applyAlignment="1">
      <alignment horizontal="center" vertical="center" wrapText="1"/>
    </xf>
    <xf numFmtId="0" fontId="34" fillId="0" borderId="1" xfId="57" applyFont="1" applyBorder="1" applyAlignment="1">
      <alignment horizontal="center" vertical="center" wrapText="1"/>
    </xf>
    <xf numFmtId="0" fontId="34" fillId="0" borderId="1" xfId="57" applyFont="1" applyBorder="1" applyAlignment="1">
      <alignment horizontal="left" vertical="center" wrapText="1"/>
    </xf>
    <xf numFmtId="0" fontId="34" fillId="0" borderId="27" xfId="57" applyFont="1" applyFill="1" applyBorder="1" applyAlignment="1">
      <alignment horizontal="left" vertical="center" wrapText="1"/>
    </xf>
    <xf numFmtId="0" fontId="34" fillId="0" borderId="1" xfId="52" applyFont="1" applyFill="1" applyBorder="1" applyAlignment="1">
      <alignment horizontal="center" vertical="center" wrapText="1"/>
    </xf>
    <xf numFmtId="0" fontId="34" fillId="0" borderId="24" xfId="58" applyFont="1" applyFill="1" applyBorder="1" applyAlignment="1">
      <alignment horizontal="center" vertical="center" wrapText="1"/>
    </xf>
    <xf numFmtId="0" fontId="34" fillId="0" borderId="1" xfId="58" applyFont="1" applyFill="1" applyBorder="1" applyAlignment="1">
      <alignment horizontal="left" vertical="center" wrapText="1"/>
    </xf>
    <xf numFmtId="0" fontId="34" fillId="0" borderId="1" xfId="58" applyFont="1" applyFill="1" applyBorder="1" applyAlignment="1">
      <alignment horizontal="center" vertical="center" wrapText="1"/>
    </xf>
    <xf numFmtId="0" fontId="34" fillId="0" borderId="27" xfId="58" applyFont="1" applyFill="1" applyBorder="1" applyAlignment="1">
      <alignment horizontal="left" vertical="center" wrapText="1"/>
    </xf>
    <xf numFmtId="0" fontId="34" fillId="0" borderId="1" xfId="55" applyFont="1" applyBorder="1" applyAlignment="1">
      <alignment horizontal="left" vertical="center" wrapText="1"/>
    </xf>
    <xf numFmtId="0" fontId="34" fillId="0" borderId="27" xfId="55" applyFont="1" applyFill="1" applyBorder="1" applyAlignment="1">
      <alignment horizontal="left" vertical="center" wrapText="1"/>
    </xf>
    <xf numFmtId="0" fontId="33" fillId="36" borderId="1" xfId="52" applyFont="1" applyFill="1" applyBorder="1" applyAlignment="1" applyProtection="1">
      <alignment horizontal="center" vertical="center"/>
    </xf>
    <xf numFmtId="0" fontId="33" fillId="36" borderId="1" xfId="52" applyFont="1" applyFill="1" applyBorder="1" applyAlignment="1" applyProtection="1">
      <alignment horizontal="center" vertical="center" wrapText="1"/>
    </xf>
    <xf numFmtId="0" fontId="33" fillId="36" borderId="1" xfId="52" applyFont="1" applyFill="1" applyBorder="1" applyAlignment="1" applyProtection="1">
      <alignment horizontal="left" vertical="center" wrapText="1"/>
    </xf>
    <xf numFmtId="0" fontId="33" fillId="36" borderId="1" xfId="52" applyNumberFormat="1" applyFont="1" applyFill="1" applyBorder="1" applyAlignment="1" applyProtection="1">
      <alignment horizontal="center" vertical="center" wrapText="1"/>
    </xf>
    <xf numFmtId="0" fontId="34" fillId="0" borderId="1" xfId="52" applyFont="1" applyBorder="1" applyAlignment="1">
      <alignment horizontal="center" vertical="center" wrapText="1"/>
    </xf>
    <xf numFmtId="0" fontId="34" fillId="0" borderId="1" xfId="52" applyFont="1" applyBorder="1" applyAlignment="1">
      <alignment horizontal="left" vertical="center" wrapText="1"/>
    </xf>
    <xf numFmtId="0" fontId="34" fillId="0" borderId="1" xfId="52" applyFont="1" applyBorder="1" applyAlignment="1">
      <alignment horizontal="center" vertical="center"/>
    </xf>
    <xf numFmtId="0" fontId="33" fillId="36" borderId="1" xfId="55" applyNumberFormat="1" applyFont="1" applyFill="1" applyBorder="1" applyAlignment="1" applyProtection="1">
      <alignment horizontal="center" vertical="center" wrapText="1"/>
    </xf>
    <xf numFmtId="0" fontId="33" fillId="36" borderId="27" xfId="55" applyFont="1" applyFill="1" applyBorder="1" applyAlignment="1" applyProtection="1">
      <alignment horizontal="left" vertical="center" wrapText="1"/>
    </xf>
    <xf numFmtId="0" fontId="34" fillId="0" borderId="1" xfId="55" applyFont="1" applyBorder="1" applyAlignment="1">
      <alignment horizontal="center" vertical="center"/>
    </xf>
    <xf numFmtId="0" fontId="34" fillId="0" borderId="27" xfId="55" applyFont="1" applyBorder="1" applyAlignment="1">
      <alignment horizontal="left" vertical="center" wrapText="1"/>
    </xf>
    <xf numFmtId="0" fontId="34" fillId="0" borderId="24" xfId="55" applyFont="1" applyBorder="1" applyAlignment="1">
      <alignment horizontal="center" vertical="center"/>
    </xf>
    <xf numFmtId="0" fontId="33" fillId="36" borderId="24" xfId="55" applyFont="1" applyFill="1" applyBorder="1" applyAlignment="1" applyProtection="1">
      <alignment horizontal="center" vertical="center" wrapText="1"/>
    </xf>
    <xf numFmtId="0" fontId="34" fillId="0" borderId="24" xfId="55" applyFont="1" applyBorder="1" applyAlignment="1">
      <alignment horizontal="left" vertical="center" wrapText="1"/>
    </xf>
    <xf numFmtId="0" fontId="33" fillId="36" borderId="24" xfId="55" applyNumberFormat="1" applyFont="1" applyFill="1" applyBorder="1" applyAlignment="1" applyProtection="1">
      <alignment horizontal="center" vertical="center" wrapText="1"/>
    </xf>
    <xf numFmtId="0" fontId="34" fillId="0" borderId="1" xfId="50" applyFont="1" applyBorder="1" applyAlignment="1">
      <alignment wrapText="1"/>
    </xf>
    <xf numFmtId="0" fontId="33" fillId="0" borderId="24" xfId="54" applyFont="1" applyFill="1" applyBorder="1" applyAlignment="1">
      <alignment horizontal="center" vertical="center"/>
    </xf>
    <xf numFmtId="0" fontId="33" fillId="0" borderId="24" xfId="54" applyFont="1" applyFill="1" applyBorder="1" applyAlignment="1">
      <alignment horizontal="center" vertical="center" wrapText="1"/>
    </xf>
    <xf numFmtId="0" fontId="34" fillId="0" borderId="1" xfId="50" applyFont="1" applyFill="1" applyBorder="1" applyAlignment="1" applyProtection="1">
      <alignment horizontal="left" vertical="center" wrapText="1"/>
      <protection locked="0"/>
    </xf>
    <xf numFmtId="0" fontId="34" fillId="0" borderId="1" xfId="50" applyFont="1" applyFill="1" applyBorder="1" applyAlignment="1" applyProtection="1">
      <alignment horizontal="center" vertical="center" wrapText="1"/>
      <protection locked="0"/>
    </xf>
    <xf numFmtId="0" fontId="33" fillId="0" borderId="1" xfId="50" applyFont="1" applyBorder="1" applyAlignment="1">
      <alignment horizontal="center" vertical="center"/>
    </xf>
    <xf numFmtId="0" fontId="31" fillId="40" borderId="24" xfId="50" applyFont="1" applyFill="1" applyBorder="1" applyAlignment="1" applyProtection="1">
      <alignment horizontal="center" vertical="center" wrapText="1"/>
      <protection locked="0"/>
    </xf>
    <xf numFmtId="0" fontId="33" fillId="0" borderId="24" xfId="52" applyFont="1" applyBorder="1" applyAlignment="1" applyProtection="1">
      <alignment vertical="center" wrapText="1"/>
      <protection locked="0"/>
    </xf>
    <xf numFmtId="0" fontId="33" fillId="0" borderId="25" xfId="52" applyFont="1" applyBorder="1" applyAlignment="1" applyProtection="1">
      <alignment vertical="center" wrapText="1"/>
      <protection locked="0"/>
    </xf>
    <xf numFmtId="0" fontId="33" fillId="0" borderId="11" xfId="52" applyFont="1" applyBorder="1" applyAlignment="1" applyProtection="1">
      <alignment vertical="center" wrapText="1"/>
      <protection locked="0"/>
    </xf>
    <xf numFmtId="0" fontId="34" fillId="0" borderId="24" xfId="54" applyFont="1" applyBorder="1" applyAlignment="1">
      <alignment vertical="center" wrapText="1"/>
    </xf>
    <xf numFmtId="0" fontId="34" fillId="0" borderId="25" xfId="54" applyFont="1" applyBorder="1" applyAlignment="1">
      <alignment vertical="center" wrapText="1"/>
    </xf>
    <xf numFmtId="0" fontId="30" fillId="0" borderId="0" xfId="50" applyAlignment="1">
      <alignment horizontal="center"/>
    </xf>
    <xf numFmtId="0" fontId="33" fillId="0" borderId="11" xfId="50" applyFont="1" applyFill="1" applyBorder="1" applyAlignment="1">
      <alignment vertical="center" wrapText="1"/>
    </xf>
    <xf numFmtId="0" fontId="33" fillId="0" borderId="25" xfId="50" applyFont="1" applyFill="1" applyBorder="1" applyAlignment="1">
      <alignment vertical="center" wrapText="1"/>
    </xf>
    <xf numFmtId="0" fontId="34" fillId="0" borderId="24" xfId="50" applyFont="1" applyBorder="1" applyAlignment="1">
      <alignment vertical="center"/>
    </xf>
    <xf numFmtId="0" fontId="34" fillId="0" borderId="11" xfId="50" applyFont="1" applyBorder="1" applyAlignment="1">
      <alignment vertical="center"/>
    </xf>
    <xf numFmtId="0" fontId="34" fillId="0" borderId="25" xfId="50" applyFont="1" applyBorder="1" applyAlignment="1">
      <alignment vertical="center"/>
    </xf>
    <xf numFmtId="0" fontId="33" fillId="36" borderId="24" xfId="50" applyNumberFormat="1" applyFont="1" applyFill="1" applyBorder="1" applyAlignment="1" applyProtection="1">
      <alignment vertical="center" wrapText="1"/>
    </xf>
    <xf numFmtId="0" fontId="33" fillId="36" borderId="25" xfId="50" applyNumberFormat="1" applyFont="1" applyFill="1" applyBorder="1" applyAlignment="1" applyProtection="1">
      <alignment vertical="center" wrapText="1"/>
    </xf>
    <xf numFmtId="0" fontId="34" fillId="0" borderId="11" xfId="54" applyFont="1" applyBorder="1" applyAlignment="1">
      <alignment vertical="center" wrapText="1"/>
    </xf>
    <xf numFmtId="0" fontId="34" fillId="0" borderId="24" xfId="50" applyFont="1" applyFill="1" applyBorder="1" applyAlignment="1">
      <alignment vertical="center" wrapText="1"/>
    </xf>
    <xf numFmtId="0" fontId="34" fillId="0" borderId="11" xfId="50" applyFont="1" applyFill="1" applyBorder="1" applyAlignment="1">
      <alignment vertical="center" wrapText="1"/>
    </xf>
    <xf numFmtId="0" fontId="34" fillId="0" borderId="25" xfId="50" applyFont="1" applyFill="1" applyBorder="1" applyAlignment="1">
      <alignment vertical="center" wrapText="1"/>
    </xf>
    <xf numFmtId="0" fontId="34" fillId="0" borderId="24" xfId="55" applyFont="1" applyBorder="1" applyAlignment="1">
      <alignment vertical="center" wrapText="1"/>
    </xf>
    <xf numFmtId="0" fontId="34" fillId="0" borderId="25" xfId="55" applyFont="1" applyBorder="1" applyAlignment="1">
      <alignment vertical="center" wrapText="1"/>
    </xf>
    <xf numFmtId="0" fontId="16" fillId="34" borderId="1" xfId="0" applyFont="1" applyFill="1" applyBorder="1" applyAlignment="1">
      <alignment horizontal="center" vertical="center"/>
    </xf>
    <xf numFmtId="0" fontId="16" fillId="34" borderId="1" xfId="0" applyFont="1" applyFill="1" applyBorder="1" applyAlignment="1">
      <alignment horizontal="center" vertical="center" wrapText="1"/>
    </xf>
    <xf numFmtId="0" fontId="16" fillId="35" borderId="1" xfId="0" applyFont="1" applyFill="1" applyBorder="1" applyAlignment="1">
      <alignment horizontal="center" vertical="center"/>
    </xf>
    <xf numFmtId="0" fontId="16" fillId="35" borderId="1" xfId="0" applyFont="1" applyFill="1" applyBorder="1" applyAlignment="1">
      <alignment horizontal="center" vertical="center" wrapText="1"/>
    </xf>
    <xf numFmtId="0" fontId="16" fillId="33" borderId="1" xfId="0" applyFont="1" applyFill="1" applyBorder="1" applyAlignment="1">
      <alignment horizontal="center" vertical="center"/>
    </xf>
    <xf numFmtId="0" fontId="16" fillId="33" borderId="1" xfId="0" applyFont="1" applyFill="1" applyBorder="1" applyAlignment="1">
      <alignment horizontal="center" vertical="center" wrapText="1"/>
    </xf>
    <xf numFmtId="0" fontId="0" fillId="42" borderId="19" xfId="0" applyFont="1" applyFill="1" applyBorder="1" applyAlignment="1">
      <alignment horizontal="center" vertical="center" textRotation="90" wrapText="1"/>
    </xf>
    <xf numFmtId="0" fontId="0" fillId="42" borderId="1" xfId="0" applyFont="1" applyFill="1" applyBorder="1" applyAlignment="1">
      <alignment horizontal="center" vertical="center" textRotation="90" wrapText="1"/>
    </xf>
    <xf numFmtId="0" fontId="0" fillId="42" borderId="15" xfId="0" applyFont="1" applyFill="1" applyBorder="1" applyAlignment="1">
      <alignment horizontal="center" vertical="center"/>
    </xf>
    <xf numFmtId="0" fontId="0" fillId="0" borderId="0" xfId="0" pivotButton="1"/>
    <xf numFmtId="0" fontId="0" fillId="0" borderId="0" xfId="0" applyAlignment="1">
      <alignment horizontal="left"/>
    </xf>
    <xf numFmtId="0" fontId="0" fillId="0" borderId="0" xfId="0" applyNumberFormat="1"/>
    <xf numFmtId="1" fontId="0" fillId="42" borderId="24" xfId="0" applyNumberFormat="1" applyFont="1" applyFill="1" applyBorder="1" applyAlignment="1">
      <alignment horizontal="center" vertical="center"/>
    </xf>
    <xf numFmtId="165" fontId="0" fillId="0" borderId="39" xfId="0" applyNumberFormat="1" applyFont="1" applyFill="1" applyBorder="1" applyAlignment="1">
      <alignment horizontal="center" vertical="center"/>
    </xf>
    <xf numFmtId="165" fontId="0" fillId="0" borderId="21" xfId="0" applyNumberFormat="1" applyFont="1" applyFill="1" applyBorder="1" applyAlignment="1">
      <alignment horizontal="center" vertical="center"/>
    </xf>
    <xf numFmtId="165" fontId="0" fillId="0" borderId="22" xfId="0" applyNumberFormat="1" applyFont="1" applyFill="1" applyBorder="1" applyAlignment="1">
      <alignment horizontal="center" vertical="center"/>
    </xf>
    <xf numFmtId="0" fontId="0" fillId="0" borderId="22" xfId="0" applyFont="1" applyFill="1" applyBorder="1" applyAlignment="1">
      <alignment horizontal="center" vertical="center"/>
    </xf>
    <xf numFmtId="1" fontId="0" fillId="0" borderId="22" xfId="0" applyNumberFormat="1" applyFont="1" applyFill="1" applyBorder="1" applyAlignment="1">
      <alignment horizontal="center" vertical="center"/>
    </xf>
    <xf numFmtId="0" fontId="0" fillId="0" borderId="24" xfId="0" applyFont="1" applyFill="1" applyBorder="1" applyAlignment="1">
      <alignment horizontal="center" vertical="center"/>
    </xf>
    <xf numFmtId="1" fontId="0" fillId="0" borderId="24" xfId="0" applyNumberFormat="1" applyFont="1" applyFill="1" applyBorder="1" applyAlignment="1">
      <alignment horizontal="center" vertical="center"/>
    </xf>
    <xf numFmtId="165" fontId="0" fillId="0" borderId="33" xfId="0" applyNumberFormat="1" applyFont="1" applyFill="1" applyBorder="1" applyAlignment="1">
      <alignment horizontal="center" vertical="center"/>
    </xf>
    <xf numFmtId="165" fontId="0" fillId="39" borderId="22" xfId="0" applyNumberFormat="1" applyFont="1" applyFill="1" applyBorder="1" applyAlignment="1">
      <alignment horizontal="center" vertical="center"/>
    </xf>
    <xf numFmtId="0" fontId="0" fillId="42" borderId="1" xfId="0" applyFont="1" applyFill="1" applyBorder="1" applyAlignment="1">
      <alignment horizontal="center" vertical="center"/>
    </xf>
    <xf numFmtId="0" fontId="0" fillId="0" borderId="1" xfId="0" applyBorder="1" applyAlignment="1">
      <alignment horizontal="left"/>
    </xf>
    <xf numFmtId="0" fontId="0" fillId="0" borderId="1" xfId="0" applyNumberFormat="1" applyBorder="1" applyAlignment="1">
      <alignment horizontal="center"/>
    </xf>
    <xf numFmtId="165" fontId="0" fillId="0" borderId="0" xfId="0" applyNumberFormat="1" applyFont="1" applyAlignment="1">
      <alignment horizontal="center" vertical="center"/>
    </xf>
    <xf numFmtId="165" fontId="0" fillId="39" borderId="21" xfId="0" applyNumberFormat="1" applyFont="1" applyFill="1" applyBorder="1" applyAlignment="1">
      <alignment horizontal="center" vertical="center"/>
    </xf>
    <xf numFmtId="1" fontId="0" fillId="39" borderId="22" xfId="0" applyNumberFormat="1" applyFont="1" applyFill="1" applyBorder="1" applyAlignment="1">
      <alignment horizontal="center" vertical="center"/>
    </xf>
    <xf numFmtId="1" fontId="0" fillId="42" borderId="40" xfId="0" applyNumberFormat="1" applyFont="1" applyFill="1" applyBorder="1" applyAlignment="1">
      <alignment horizontal="center" vertical="center"/>
    </xf>
    <xf numFmtId="0" fontId="0" fillId="0" borderId="1" xfId="0" applyFont="1" applyBorder="1" applyAlignment="1">
      <alignment horizontal="center" vertical="center"/>
    </xf>
    <xf numFmtId="0" fontId="0" fillId="0" borderId="0" xfId="0" applyFont="1" applyAlignment="1">
      <alignment vertical="center"/>
    </xf>
    <xf numFmtId="0" fontId="0" fillId="0" borderId="0" xfId="0" applyFont="1" applyAlignment="1">
      <alignment vertical="center" wrapText="1"/>
    </xf>
    <xf numFmtId="0" fontId="0" fillId="0" borderId="1" xfId="0" applyFont="1" applyBorder="1" applyAlignment="1">
      <alignment horizontal="justify" vertical="center" wrapText="1"/>
    </xf>
    <xf numFmtId="0" fontId="0" fillId="0" borderId="1" xfId="0" applyFont="1" applyBorder="1" applyAlignment="1">
      <alignment horizontal="justify" vertical="center"/>
    </xf>
    <xf numFmtId="0" fontId="16" fillId="42" borderId="1" xfId="0" applyFont="1" applyFill="1" applyBorder="1" applyAlignment="1">
      <alignment horizontal="center" vertical="center" wrapText="1"/>
    </xf>
    <xf numFmtId="0" fontId="16" fillId="42" borderId="1" xfId="0" applyFont="1" applyFill="1" applyBorder="1" applyAlignment="1">
      <alignment horizontal="center" vertical="center"/>
    </xf>
    <xf numFmtId="0" fontId="0" fillId="0" borderId="1" xfId="0" applyFont="1" applyFill="1" applyBorder="1" applyAlignment="1">
      <alignment horizontal="center" vertical="center"/>
    </xf>
    <xf numFmtId="165" fontId="0" fillId="39" borderId="44" xfId="0" applyNumberFormat="1" applyFont="1" applyFill="1" applyBorder="1" applyAlignment="1">
      <alignment horizontal="center" vertical="center"/>
    </xf>
    <xf numFmtId="165" fontId="0" fillId="39" borderId="11" xfId="0" applyNumberFormat="1" applyFont="1" applyFill="1" applyBorder="1" applyAlignment="1">
      <alignment horizontal="center" vertical="center"/>
    </xf>
    <xf numFmtId="2" fontId="0" fillId="0" borderId="1" xfId="0" applyNumberFormat="1" applyFont="1" applyFill="1" applyBorder="1" applyAlignment="1">
      <alignment horizontal="center"/>
    </xf>
    <xf numFmtId="0" fontId="0" fillId="39" borderId="24" xfId="0" applyFont="1" applyFill="1" applyBorder="1" applyAlignment="1">
      <alignment horizontal="center" vertical="center"/>
    </xf>
    <xf numFmtId="0" fontId="0" fillId="0" borderId="24" xfId="0" applyFont="1" applyBorder="1" applyAlignment="1">
      <alignment horizontal="center"/>
    </xf>
    <xf numFmtId="165" fontId="0" fillId="0" borderId="40" xfId="0" applyNumberFormat="1" applyFont="1" applyFill="1" applyBorder="1" applyAlignment="1">
      <alignment horizontal="center" vertical="center"/>
    </xf>
    <xf numFmtId="0" fontId="0" fillId="39" borderId="22" xfId="0" applyFont="1" applyFill="1" applyBorder="1" applyAlignment="1">
      <alignment horizontal="center" vertical="center"/>
    </xf>
    <xf numFmtId="0" fontId="0" fillId="0" borderId="22" xfId="0" applyFont="1" applyFill="1" applyBorder="1" applyAlignment="1">
      <alignment horizontal="center"/>
    </xf>
    <xf numFmtId="165" fontId="0" fillId="0" borderId="1" xfId="0" applyNumberFormat="1" applyFont="1" applyFill="1" applyBorder="1" applyAlignment="1">
      <alignment horizontal="center" vertical="center"/>
    </xf>
    <xf numFmtId="165" fontId="0" fillId="0" borderId="11" xfId="0" applyNumberFormat="1" applyFont="1" applyFill="1" applyBorder="1" applyAlignment="1">
      <alignment horizontal="center" vertical="center"/>
    </xf>
    <xf numFmtId="165" fontId="0" fillId="0" borderId="24" xfId="0" applyNumberFormat="1" applyFont="1" applyFill="1" applyBorder="1" applyAlignment="1">
      <alignment horizontal="center" vertical="center"/>
    </xf>
    <xf numFmtId="0" fontId="0" fillId="0" borderId="0" xfId="0" applyFont="1"/>
    <xf numFmtId="0" fontId="0" fillId="0" borderId="0" xfId="0" applyFont="1" applyAlignment="1">
      <alignment horizontal="center" vertical="center"/>
    </xf>
    <xf numFmtId="1" fontId="0" fillId="0" borderId="0" xfId="0" applyNumberFormat="1" applyFont="1" applyAlignment="1">
      <alignment horizontal="center" vertical="center"/>
    </xf>
    <xf numFmtId="1" fontId="0" fillId="0" borderId="1" xfId="0" applyNumberFormat="1" applyFont="1" applyBorder="1" applyAlignment="1">
      <alignment horizontal="center" vertical="center"/>
    </xf>
    <xf numFmtId="0" fontId="16" fillId="0" borderId="0" xfId="0" applyFont="1" applyAlignment="1">
      <alignment horizontal="center" vertical="center"/>
    </xf>
    <xf numFmtId="165" fontId="0" fillId="43" borderId="1" xfId="0" applyNumberFormat="1" applyFont="1" applyFill="1" applyBorder="1" applyAlignment="1">
      <alignment horizontal="center" vertical="center"/>
    </xf>
    <xf numFmtId="0" fontId="0" fillId="0" borderId="1" xfId="0" applyFont="1" applyBorder="1" applyAlignment="1">
      <alignment horizontal="center" vertical="center"/>
    </xf>
    <xf numFmtId="165" fontId="0" fillId="0" borderId="18" xfId="0" applyNumberFormat="1" applyFont="1" applyFill="1" applyBorder="1" applyAlignment="1">
      <alignment horizontal="center" vertical="center"/>
    </xf>
    <xf numFmtId="165" fontId="0" fillId="0" borderId="12" xfId="0" applyNumberFormat="1" applyFont="1" applyFill="1" applyBorder="1" applyAlignment="1">
      <alignment horizontal="center" vertical="center"/>
    </xf>
    <xf numFmtId="165" fontId="0" fillId="0" borderId="47" xfId="0" applyNumberFormat="1" applyFont="1" applyFill="1" applyBorder="1" applyAlignment="1">
      <alignment horizontal="center" vertical="center"/>
    </xf>
    <xf numFmtId="165" fontId="0" fillId="0" borderId="25" xfId="0" applyNumberFormat="1" applyFont="1" applyFill="1" applyBorder="1" applyAlignment="1">
      <alignment horizontal="center" vertical="center"/>
    </xf>
    <xf numFmtId="0" fontId="0" fillId="42" borderId="24" xfId="0" applyFont="1" applyFill="1" applyBorder="1" applyAlignment="1">
      <alignment horizontal="center" vertical="center"/>
    </xf>
    <xf numFmtId="0" fontId="0" fillId="42" borderId="27" xfId="0" applyFont="1" applyFill="1" applyBorder="1" applyAlignment="1">
      <alignment horizontal="center" vertical="center" textRotation="90" wrapText="1"/>
    </xf>
    <xf numFmtId="0" fontId="0" fillId="44" borderId="24" xfId="0" applyFont="1" applyFill="1" applyBorder="1" applyAlignment="1">
      <alignment horizontal="center" vertical="center"/>
    </xf>
    <xf numFmtId="0" fontId="0" fillId="44" borderId="22" xfId="0" applyFont="1" applyFill="1" applyBorder="1" applyAlignment="1">
      <alignment horizontal="center" vertical="center"/>
    </xf>
    <xf numFmtId="1" fontId="0" fillId="0" borderId="1" xfId="0" applyNumberFormat="1" applyFont="1" applyFill="1" applyBorder="1" applyAlignment="1">
      <alignment horizontal="center" vertical="center"/>
    </xf>
    <xf numFmtId="165" fontId="0" fillId="39" borderId="1" xfId="0" applyNumberFormat="1" applyFont="1" applyFill="1" applyBorder="1" applyAlignment="1">
      <alignment horizontal="center" vertical="center"/>
    </xf>
    <xf numFmtId="1" fontId="0" fillId="39" borderId="1" xfId="0" applyNumberFormat="1" applyFont="1" applyFill="1" applyBorder="1" applyAlignment="1">
      <alignment horizontal="center" vertical="center"/>
    </xf>
    <xf numFmtId="0" fontId="0" fillId="39" borderId="1" xfId="0" applyFont="1" applyFill="1" applyBorder="1" applyAlignment="1">
      <alignment horizontal="center" vertical="center"/>
    </xf>
    <xf numFmtId="0" fontId="0" fillId="44" borderId="1" xfId="0" applyFont="1" applyFill="1" applyBorder="1" applyAlignment="1">
      <alignment horizontal="center" vertical="center"/>
    </xf>
    <xf numFmtId="0" fontId="0" fillId="0" borderId="1" xfId="0" applyFont="1" applyFill="1" applyBorder="1" applyAlignment="1">
      <alignment horizontal="center"/>
    </xf>
    <xf numFmtId="0" fontId="0" fillId="0" borderId="0" xfId="0" applyFont="1" applyAlignment="1">
      <alignment horizontal="center"/>
    </xf>
    <xf numFmtId="0" fontId="33" fillId="36" borderId="1" xfId="55" applyFont="1" applyFill="1" applyBorder="1" applyAlignment="1" applyProtection="1">
      <alignment horizontal="center" vertical="center" wrapText="1"/>
    </xf>
    <xf numFmtId="0" fontId="34" fillId="0" borderId="1" xfId="55" applyFont="1" applyBorder="1" applyAlignment="1">
      <alignment horizontal="center" vertical="center" wrapText="1"/>
    </xf>
    <xf numFmtId="0" fontId="34" fillId="0" borderId="1" xfId="54" applyFont="1" applyBorder="1" applyAlignment="1">
      <alignment horizontal="center" vertical="center" wrapText="1"/>
    </xf>
    <xf numFmtId="0" fontId="34" fillId="0" borderId="11" xfId="52" applyFont="1" applyBorder="1" applyAlignment="1" applyProtection="1">
      <alignment horizontal="center" vertical="center"/>
      <protection locked="0"/>
    </xf>
    <xf numFmtId="165" fontId="0" fillId="0" borderId="1" xfId="0" applyNumberFormat="1" applyFont="1" applyFill="1" applyBorder="1" applyAlignment="1">
      <alignment horizontal="center" vertical="center"/>
    </xf>
    <xf numFmtId="0" fontId="31" fillId="40" borderId="1" xfId="58" applyFont="1" applyFill="1" applyBorder="1" applyAlignment="1" applyProtection="1">
      <alignment horizontal="center" vertical="center" wrapText="1"/>
      <protection locked="0"/>
    </xf>
    <xf numFmtId="0" fontId="31" fillId="40" borderId="1" xfId="58" applyFont="1" applyFill="1" applyBorder="1" applyAlignment="1" applyProtection="1">
      <alignment vertical="center" wrapText="1"/>
      <protection locked="0"/>
    </xf>
    <xf numFmtId="0" fontId="31" fillId="40" borderId="24" xfId="58" applyFont="1" applyFill="1" applyBorder="1" applyAlignment="1" applyProtection="1">
      <alignment vertical="center" wrapText="1"/>
      <protection locked="0"/>
    </xf>
    <xf numFmtId="0" fontId="30" fillId="0" borderId="0" xfId="58"/>
    <xf numFmtId="0" fontId="33" fillId="0" borderId="1" xfId="58" applyFont="1" applyBorder="1" applyAlignment="1" applyProtection="1">
      <alignment horizontal="center" vertical="center"/>
      <protection locked="0"/>
    </xf>
    <xf numFmtId="0" fontId="33" fillId="0" borderId="1" xfId="58" applyFont="1" applyBorder="1" applyAlignment="1">
      <alignment vertical="center" wrapText="1"/>
    </xf>
    <xf numFmtId="0" fontId="33" fillId="0" borderId="1" xfId="58" applyFont="1" applyFill="1" applyBorder="1" applyAlignment="1" applyProtection="1">
      <alignment vertical="center" wrapText="1"/>
      <protection locked="0"/>
    </xf>
    <xf numFmtId="0" fontId="33" fillId="0" borderId="27" xfId="58" applyFont="1" applyFill="1" applyBorder="1" applyAlignment="1" applyProtection="1">
      <alignment vertical="center" wrapText="1"/>
      <protection locked="0"/>
    </xf>
    <xf numFmtId="9" fontId="34" fillId="39" borderId="1" xfId="58" applyNumberFormat="1" applyFont="1" applyFill="1" applyBorder="1" applyAlignment="1">
      <alignment horizontal="center" vertical="center" wrapText="1"/>
    </xf>
    <xf numFmtId="0" fontId="33" fillId="0" borderId="27" xfId="58" applyFont="1" applyFill="1" applyBorder="1" applyAlignment="1" applyProtection="1">
      <alignment horizontal="justify" vertical="center" wrapText="1"/>
      <protection locked="0"/>
    </xf>
    <xf numFmtId="167" fontId="34" fillId="39" borderId="1" xfId="58" applyNumberFormat="1" applyFont="1" applyFill="1" applyBorder="1" applyAlignment="1">
      <alignment horizontal="center" vertical="center" wrapText="1"/>
    </xf>
    <xf numFmtId="0" fontId="33" fillId="0" borderId="1" xfId="58" applyFont="1" applyFill="1" applyBorder="1" applyAlignment="1" applyProtection="1">
      <alignment horizontal="center" vertical="center"/>
      <protection locked="0"/>
    </xf>
    <xf numFmtId="0" fontId="33" fillId="0" borderId="1" xfId="58" applyFont="1" applyFill="1" applyBorder="1" applyAlignment="1" applyProtection="1">
      <alignment vertical="center" wrapText="1"/>
    </xf>
    <xf numFmtId="0" fontId="34" fillId="0" borderId="1" xfId="58" applyFont="1" applyFill="1" applyBorder="1" applyAlignment="1" applyProtection="1">
      <alignment vertical="center" wrapText="1"/>
    </xf>
    <xf numFmtId="0" fontId="33" fillId="0" borderId="1" xfId="58" applyNumberFormat="1" applyFont="1" applyFill="1" applyBorder="1" applyAlignment="1" applyProtection="1">
      <alignment vertical="center" wrapText="1"/>
    </xf>
    <xf numFmtId="9" fontId="30" fillId="0" borderId="0" xfId="58" applyNumberFormat="1"/>
    <xf numFmtId="0" fontId="34" fillId="0" borderId="1" xfId="58" applyFont="1" applyFill="1" applyBorder="1" applyAlignment="1">
      <alignment vertical="center" wrapText="1"/>
    </xf>
    <xf numFmtId="0" fontId="34" fillId="0" borderId="1" xfId="58" applyFont="1" applyFill="1" applyBorder="1" applyAlignment="1">
      <alignment wrapText="1"/>
    </xf>
    <xf numFmtId="0" fontId="33" fillId="0" borderId="1" xfId="58" applyFont="1" applyFill="1" applyBorder="1" applyAlignment="1">
      <alignment horizontal="center" vertical="center" wrapText="1"/>
    </xf>
    <xf numFmtId="0" fontId="33" fillId="0" borderId="1" xfId="58" applyFont="1" applyFill="1" applyBorder="1" applyAlignment="1">
      <alignment vertical="center" wrapText="1"/>
    </xf>
    <xf numFmtId="0" fontId="33" fillId="0" borderId="1" xfId="58" applyFont="1" applyFill="1" applyBorder="1" applyAlignment="1">
      <alignment horizontal="left" vertical="center" wrapText="1"/>
    </xf>
    <xf numFmtId="0" fontId="34" fillId="0" borderId="1" xfId="58" applyFont="1" applyFill="1" applyBorder="1" applyAlignment="1">
      <alignment horizontal="justify" wrapText="1"/>
    </xf>
    <xf numFmtId="10" fontId="30" fillId="0" borderId="0" xfId="58" applyNumberFormat="1"/>
    <xf numFmtId="0" fontId="33" fillId="0" borderId="1" xfId="58" applyFont="1" applyFill="1" applyBorder="1" applyAlignment="1">
      <alignment horizontal="center" vertical="center"/>
    </xf>
    <xf numFmtId="0" fontId="33" fillId="0" borderId="27" xfId="58" applyFont="1" applyFill="1" applyBorder="1" applyAlignment="1">
      <alignment vertical="center" wrapText="1"/>
    </xf>
    <xf numFmtId="0" fontId="33" fillId="0" borderId="1" xfId="58" applyFont="1" applyFill="1" applyBorder="1" applyAlignment="1" applyProtection="1">
      <alignment horizontal="left" vertical="center" wrapText="1"/>
      <protection locked="0"/>
    </xf>
    <xf numFmtId="0" fontId="33" fillId="0" borderId="1" xfId="58" applyFont="1" applyFill="1" applyBorder="1" applyAlignment="1" applyProtection="1">
      <alignment horizontal="center" vertical="center" wrapText="1"/>
      <protection locked="0"/>
    </xf>
    <xf numFmtId="0" fontId="33" fillId="0" borderId="24" xfId="58" applyFont="1" applyFill="1" applyBorder="1" applyAlignment="1">
      <alignment vertical="center" wrapText="1"/>
    </xf>
    <xf numFmtId="0" fontId="33" fillId="0" borderId="24" xfId="58" applyFont="1" applyBorder="1" applyAlignment="1" applyProtection="1">
      <alignment horizontal="center" vertical="center"/>
      <protection locked="0"/>
    </xf>
    <xf numFmtId="0" fontId="33" fillId="0" borderId="24" xfId="58" applyFont="1" applyBorder="1" applyAlignment="1">
      <alignment vertical="center" wrapText="1"/>
    </xf>
    <xf numFmtId="0" fontId="33" fillId="0" borderId="1" xfId="52" applyFont="1" applyFill="1" applyBorder="1" applyAlignment="1" applyProtection="1">
      <alignment vertical="center" wrapText="1"/>
      <protection locked="0"/>
    </xf>
    <xf numFmtId="0" fontId="33" fillId="0" borderId="1" xfId="52" applyFont="1" applyBorder="1" applyAlignment="1" applyProtection="1">
      <alignment vertical="center" wrapText="1"/>
      <protection locked="0"/>
    </xf>
    <xf numFmtId="9" fontId="34" fillId="39" borderId="1" xfId="58" applyNumberFormat="1" applyFont="1" applyFill="1" applyBorder="1" applyAlignment="1">
      <alignment horizontal="center" vertical="center"/>
    </xf>
    <xf numFmtId="0" fontId="33" fillId="0" borderId="27" xfId="52" applyFont="1" applyFill="1" applyBorder="1" applyAlignment="1" applyProtection="1">
      <alignment vertical="center" wrapText="1"/>
      <protection locked="0"/>
    </xf>
    <xf numFmtId="0" fontId="33" fillId="0" borderId="1" xfId="52" applyFont="1" applyFill="1" applyBorder="1" applyAlignment="1" applyProtection="1">
      <alignment horizontal="center" vertical="center" wrapText="1"/>
      <protection locked="0"/>
    </xf>
    <xf numFmtId="0" fontId="34" fillId="0" borderId="1" xfId="58" applyFont="1" applyFill="1" applyBorder="1" applyAlignment="1">
      <alignment horizontal="justify" vertical="center" wrapText="1"/>
    </xf>
    <xf numFmtId="0" fontId="33" fillId="36" borderId="1" xfId="58" applyFont="1" applyFill="1" applyBorder="1" applyAlignment="1" applyProtection="1">
      <alignment horizontal="center" vertical="center"/>
    </xf>
    <xf numFmtId="0" fontId="33" fillId="0" borderId="1" xfId="58" applyFont="1" applyBorder="1" applyAlignment="1">
      <alignment horizontal="left" vertical="center" wrapText="1"/>
    </xf>
    <xf numFmtId="0" fontId="33" fillId="0" borderId="1" xfId="58" applyFont="1" applyBorder="1" applyAlignment="1">
      <alignment horizontal="center" vertical="center" wrapText="1"/>
    </xf>
    <xf numFmtId="0" fontId="33" fillId="36" borderId="1" xfId="58" applyFont="1" applyFill="1" applyBorder="1" applyAlignment="1" applyProtection="1">
      <alignment horizontal="center" vertical="center" wrapText="1"/>
    </xf>
    <xf numFmtId="0" fontId="33" fillId="36" borderId="1" xfId="58" applyFont="1" applyFill="1" applyBorder="1" applyAlignment="1" applyProtection="1">
      <alignment horizontal="left" vertical="center" wrapText="1"/>
    </xf>
    <xf numFmtId="0" fontId="33" fillId="0" borderId="1" xfId="58" applyNumberFormat="1" applyFont="1" applyFill="1" applyBorder="1" applyAlignment="1" applyProtection="1">
      <alignment horizontal="left" vertical="center" wrapText="1"/>
    </xf>
    <xf numFmtId="0" fontId="34" fillId="0" borderId="1" xfId="58" applyFont="1" applyBorder="1" applyAlignment="1">
      <alignment horizontal="center" vertical="center" wrapText="1"/>
    </xf>
    <xf numFmtId="0" fontId="34" fillId="0" borderId="1" xfId="58" applyFont="1" applyBorder="1" applyAlignment="1">
      <alignment horizontal="left" vertical="center" wrapText="1"/>
    </xf>
    <xf numFmtId="0" fontId="33" fillId="0" borderId="1" xfId="54" applyFont="1" applyFill="1" applyBorder="1" applyAlignment="1">
      <alignment horizontal="left" vertical="center" wrapText="1"/>
    </xf>
    <xf numFmtId="0" fontId="34" fillId="0" borderId="1" xfId="54" applyFont="1" applyBorder="1" applyAlignment="1">
      <alignment vertical="center" wrapText="1"/>
    </xf>
    <xf numFmtId="0" fontId="34" fillId="0" borderId="1" xfId="54" applyFont="1" applyFill="1" applyBorder="1" applyAlignment="1">
      <alignment vertical="center" wrapText="1"/>
    </xf>
    <xf numFmtId="0" fontId="36" fillId="0" borderId="0" xfId="58" applyFont="1"/>
    <xf numFmtId="0" fontId="34" fillId="0" borderId="24" xfId="58" applyFont="1" applyBorder="1" applyAlignment="1">
      <alignment horizontal="center" vertical="center"/>
    </xf>
    <xf numFmtId="0" fontId="34" fillId="0" borderId="25" xfId="58" applyFont="1" applyBorder="1" applyAlignment="1">
      <alignment horizontal="center" vertical="center"/>
    </xf>
    <xf numFmtId="0" fontId="34" fillId="0" borderId="1" xfId="58" applyFont="1" applyBorder="1" applyAlignment="1">
      <alignment horizontal="center" vertical="center"/>
    </xf>
    <xf numFmtId="0" fontId="34" fillId="39" borderId="1" xfId="58" applyFont="1" applyFill="1" applyBorder="1" applyAlignment="1">
      <alignment vertical="center" wrapText="1"/>
    </xf>
    <xf numFmtId="0" fontId="34" fillId="0" borderId="1" xfId="56" applyFont="1" applyFill="1" applyBorder="1" applyAlignment="1">
      <alignment vertical="center" wrapText="1"/>
    </xf>
    <xf numFmtId="0" fontId="33" fillId="0" borderId="24" xfId="58" applyFont="1" applyFill="1" applyBorder="1" applyAlignment="1" applyProtection="1">
      <alignment horizontal="center" vertical="center" wrapText="1"/>
      <protection locked="0"/>
    </xf>
    <xf numFmtId="0" fontId="34" fillId="0" borderId="24" xfId="52" applyFont="1" applyBorder="1" applyAlignment="1">
      <alignment vertical="center" wrapText="1"/>
    </xf>
    <xf numFmtId="0" fontId="33" fillId="36" borderId="1" xfId="52" applyFont="1" applyFill="1" applyBorder="1" applyAlignment="1" applyProtection="1">
      <alignment vertical="center" wrapText="1"/>
      <protection locked="0"/>
    </xf>
    <xf numFmtId="0" fontId="33" fillId="0" borderId="27" xfId="52" applyNumberFormat="1" applyFont="1" applyFill="1" applyBorder="1" applyAlignment="1" applyProtection="1">
      <alignment vertical="center" wrapText="1"/>
    </xf>
    <xf numFmtId="0" fontId="33" fillId="0" borderId="11" xfId="58" applyFont="1" applyFill="1" applyBorder="1" applyAlignment="1" applyProtection="1">
      <alignment horizontal="center" vertical="center" wrapText="1"/>
      <protection locked="0"/>
    </xf>
    <xf numFmtId="0" fontId="34" fillId="0" borderId="11" xfId="52" applyFont="1" applyBorder="1" applyAlignment="1">
      <alignment vertical="center" wrapText="1"/>
    </xf>
    <xf numFmtId="0" fontId="34" fillId="36" borderId="1" xfId="52" applyFont="1" applyFill="1" applyBorder="1" applyAlignment="1" applyProtection="1">
      <alignment vertical="center" wrapText="1"/>
      <protection locked="0"/>
    </xf>
    <xf numFmtId="0" fontId="34" fillId="0" borderId="1" xfId="52" applyFont="1" applyFill="1" applyBorder="1" applyAlignment="1" applyProtection="1">
      <alignment vertical="center" wrapText="1"/>
      <protection locked="0"/>
    </xf>
    <xf numFmtId="0" fontId="33" fillId="0" borderId="25" xfId="58" applyFont="1" applyFill="1" applyBorder="1" applyAlignment="1" applyProtection="1">
      <alignment horizontal="center" vertical="center" wrapText="1"/>
      <protection locked="0"/>
    </xf>
    <xf numFmtId="0" fontId="34" fillId="0" borderId="25" xfId="52" applyFont="1" applyBorder="1" applyAlignment="1">
      <alignment vertical="center" wrapText="1"/>
    </xf>
    <xf numFmtId="0" fontId="34" fillId="0" borderId="1" xfId="52" applyFont="1" applyFill="1" applyBorder="1" applyAlignment="1" applyProtection="1">
      <alignment horizontal="left" vertical="center" wrapText="1"/>
      <protection locked="0"/>
    </xf>
    <xf numFmtId="0" fontId="34" fillId="0" borderId="1" xfId="58" applyFont="1" applyFill="1" applyBorder="1" applyAlignment="1">
      <alignment horizontal="center" vertical="center"/>
    </xf>
    <xf numFmtId="0" fontId="34" fillId="0" borderId="27" xfId="57" applyFont="1" applyFill="1" applyBorder="1" applyAlignment="1">
      <alignment horizontal="justify" vertical="center" wrapText="1"/>
    </xf>
    <xf numFmtId="0" fontId="34" fillId="0" borderId="27" xfId="58" applyFont="1" applyFill="1" applyBorder="1" applyAlignment="1">
      <alignment horizontal="justify" vertical="center" wrapText="1"/>
    </xf>
    <xf numFmtId="0" fontId="34" fillId="0" borderId="1" xfId="55" applyFont="1" applyFill="1" applyBorder="1" applyAlignment="1">
      <alignment horizontal="left" vertical="center" wrapText="1"/>
    </xf>
    <xf numFmtId="0" fontId="34" fillId="0" borderId="27" xfId="55" applyFont="1" applyFill="1" applyBorder="1" applyAlignment="1">
      <alignment horizontal="justify" vertical="center" wrapText="1"/>
    </xf>
    <xf numFmtId="0" fontId="34" fillId="0" borderId="1" xfId="55" applyFont="1" applyBorder="1" applyAlignment="1">
      <alignment vertical="center" wrapText="1"/>
    </xf>
    <xf numFmtId="0" fontId="33" fillId="36" borderId="1" xfId="52" applyNumberFormat="1" applyFont="1" applyFill="1" applyBorder="1" applyAlignment="1" applyProtection="1">
      <alignment horizontal="left" vertical="center" wrapText="1"/>
    </xf>
    <xf numFmtId="0" fontId="34" fillId="0" borderId="1" xfId="52" applyFont="1" applyBorder="1" applyAlignment="1">
      <alignment vertical="center" wrapText="1"/>
    </xf>
    <xf numFmtId="0" fontId="33" fillId="36" borderId="1" xfId="55" applyFont="1" applyFill="1" applyBorder="1" applyAlignment="1" applyProtection="1">
      <alignment vertical="center" wrapText="1"/>
    </xf>
    <xf numFmtId="0" fontId="33" fillId="36" borderId="1" xfId="55" applyNumberFormat="1" applyFont="1" applyFill="1" applyBorder="1" applyAlignment="1" applyProtection="1">
      <alignment vertical="center" wrapText="1"/>
    </xf>
    <xf numFmtId="0" fontId="33" fillId="36" borderId="27" xfId="55" applyFont="1" applyFill="1" applyBorder="1" applyAlignment="1" applyProtection="1">
      <alignment horizontal="justify" vertical="center" wrapText="1"/>
    </xf>
    <xf numFmtId="0" fontId="34" fillId="0" borderId="27" xfId="55" applyFont="1" applyBorder="1" applyAlignment="1">
      <alignment horizontal="justify" vertical="center" wrapText="1"/>
    </xf>
    <xf numFmtId="0" fontId="34" fillId="0" borderId="1" xfId="58" applyFont="1" applyBorder="1" applyAlignment="1">
      <alignment horizontal="justify" vertical="center" wrapText="1"/>
    </xf>
    <xf numFmtId="0" fontId="34" fillId="0" borderId="1" xfId="58" applyFont="1" applyFill="1" applyBorder="1" applyAlignment="1" applyProtection="1">
      <alignment horizontal="left" vertical="center" wrapText="1"/>
      <protection locked="0"/>
    </xf>
    <xf numFmtId="0" fontId="33" fillId="0" borderId="1" xfId="58" applyFont="1" applyBorder="1" applyAlignment="1">
      <alignment horizontal="center" vertical="center"/>
    </xf>
    <xf numFmtId="0" fontId="30" fillId="0" borderId="0" xfId="58" applyAlignment="1">
      <alignment horizontal="center" vertical="center"/>
    </xf>
    <xf numFmtId="0" fontId="30" fillId="0" borderId="0" xfId="58" applyAlignment="1">
      <alignment horizontal="center" vertical="center" wrapText="1"/>
    </xf>
    <xf numFmtId="0" fontId="30" fillId="0" borderId="0" xfId="58" applyAlignment="1">
      <alignment horizontal="left" vertical="center" wrapText="1"/>
    </xf>
    <xf numFmtId="0" fontId="30" fillId="0" borderId="0" xfId="58" applyAlignment="1">
      <alignment vertical="center" wrapText="1"/>
    </xf>
    <xf numFmtId="0" fontId="30" fillId="0" borderId="0" xfId="58" applyAlignment="1">
      <alignment horizontal="justify"/>
    </xf>
    <xf numFmtId="0" fontId="30" fillId="0" borderId="0" xfId="58" applyAlignment="1"/>
    <xf numFmtId="0" fontId="33" fillId="39" borderId="1" xfId="58" applyFont="1" applyFill="1" applyBorder="1" applyAlignment="1" applyProtection="1">
      <alignment vertical="center" wrapText="1"/>
      <protection locked="0"/>
    </xf>
    <xf numFmtId="0" fontId="33" fillId="39" borderId="1" xfId="58" applyNumberFormat="1" applyFont="1" applyFill="1" applyBorder="1" applyAlignment="1" applyProtection="1">
      <alignment vertical="center" wrapText="1"/>
    </xf>
    <xf numFmtId="0" fontId="33" fillId="39" borderId="1" xfId="58" applyFont="1" applyFill="1" applyBorder="1" applyAlignment="1">
      <alignment vertical="center" wrapText="1"/>
    </xf>
    <xf numFmtId="0" fontId="34" fillId="39" borderId="1" xfId="54" applyFont="1" applyFill="1" applyBorder="1" applyAlignment="1">
      <alignment horizontal="center" vertical="center" wrapText="1"/>
    </xf>
    <xf numFmtId="0" fontId="34" fillId="39" borderId="1" xfId="54" applyFont="1" applyFill="1" applyBorder="1" applyAlignment="1">
      <alignment vertical="center" wrapText="1"/>
    </xf>
    <xf numFmtId="0" fontId="33" fillId="39" borderId="24" xfId="55" applyFont="1" applyFill="1" applyBorder="1" applyAlignment="1" applyProtection="1">
      <alignment horizontal="center" vertical="center" wrapText="1"/>
    </xf>
    <xf numFmtId="0" fontId="33" fillId="39" borderId="1" xfId="55" applyFont="1" applyFill="1" applyBorder="1" applyAlignment="1" applyProtection="1">
      <alignment horizontal="center" vertical="center" wrapText="1"/>
    </xf>
    <xf numFmtId="0" fontId="34" fillId="39" borderId="1" xfId="58" applyFont="1" applyFill="1" applyBorder="1" applyAlignment="1" applyProtection="1">
      <alignment horizontal="center" vertical="center" wrapText="1"/>
      <protection locked="0"/>
    </xf>
    <xf numFmtId="0" fontId="34" fillId="39" borderId="24" xfId="58" applyFont="1" applyFill="1" applyBorder="1" applyAlignment="1">
      <alignment vertical="center"/>
    </xf>
    <xf numFmtId="0" fontId="34" fillId="39" borderId="11" xfId="58" applyFont="1" applyFill="1" applyBorder="1" applyAlignment="1">
      <alignment vertical="center"/>
    </xf>
    <xf numFmtId="0" fontId="34" fillId="39" borderId="25" xfId="58" applyFont="1" applyFill="1" applyBorder="1" applyAlignment="1">
      <alignment vertical="center"/>
    </xf>
    <xf numFmtId="0" fontId="34" fillId="39" borderId="24" xfId="54" applyFont="1" applyFill="1" applyBorder="1" applyAlignment="1">
      <alignment vertical="center" wrapText="1"/>
    </xf>
    <xf numFmtId="0" fontId="34" fillId="39" borderId="11" xfId="54" applyFont="1" applyFill="1" applyBorder="1" applyAlignment="1">
      <alignment vertical="center" wrapText="1"/>
    </xf>
    <xf numFmtId="0" fontId="34" fillId="39" borderId="25" xfId="54" applyFont="1" applyFill="1" applyBorder="1" applyAlignment="1">
      <alignment vertical="center" wrapText="1"/>
    </xf>
    <xf numFmtId="0" fontId="33" fillId="39" borderId="1" xfId="52" applyNumberFormat="1" applyFont="1" applyFill="1" applyBorder="1" applyAlignment="1" applyProtection="1">
      <alignment vertical="center" wrapText="1"/>
    </xf>
    <xf numFmtId="0" fontId="34" fillId="39" borderId="1" xfId="52" applyFont="1" applyFill="1" applyBorder="1" applyAlignment="1">
      <alignment horizontal="center" vertical="center" wrapText="1"/>
    </xf>
    <xf numFmtId="0" fontId="34" fillId="39" borderId="1" xfId="52" applyFont="1" applyFill="1" applyBorder="1" applyAlignment="1">
      <alignment vertical="center" wrapText="1"/>
    </xf>
    <xf numFmtId="0" fontId="34" fillId="39" borderId="24" xfId="55" applyFont="1" applyFill="1" applyBorder="1" applyAlignment="1">
      <alignment vertical="center" wrapText="1"/>
    </xf>
    <xf numFmtId="0" fontId="34" fillId="39" borderId="25" xfId="55" applyFont="1" applyFill="1" applyBorder="1" applyAlignment="1">
      <alignment vertical="center" wrapText="1"/>
    </xf>
    <xf numFmtId="0" fontId="34" fillId="39" borderId="1" xfId="57" applyFont="1" applyFill="1" applyBorder="1" applyAlignment="1">
      <alignment vertical="center" wrapText="1"/>
    </xf>
    <xf numFmtId="0" fontId="33" fillId="39" borderId="1" xfId="55" applyNumberFormat="1" applyFont="1" applyFill="1" applyBorder="1" applyAlignment="1" applyProtection="1">
      <alignment vertical="center" wrapText="1"/>
    </xf>
    <xf numFmtId="0" fontId="33" fillId="39" borderId="24" xfId="55" applyNumberFormat="1" applyFont="1" applyFill="1" applyBorder="1" applyAlignment="1" applyProtection="1">
      <alignment horizontal="center" vertical="center" wrapText="1"/>
    </xf>
    <xf numFmtId="0" fontId="33" fillId="39" borderId="24" xfId="58" applyFont="1" applyFill="1" applyBorder="1" applyAlignment="1">
      <alignment vertical="center" wrapText="1"/>
    </xf>
    <xf numFmtId="0" fontId="33" fillId="39" borderId="11" xfId="58" applyFont="1" applyFill="1" applyBorder="1" applyAlignment="1">
      <alignment vertical="center" wrapText="1"/>
    </xf>
    <xf numFmtId="0" fontId="33" fillId="39" borderId="25" xfId="58" applyFont="1" applyFill="1" applyBorder="1" applyAlignment="1">
      <alignment vertical="center" wrapText="1"/>
    </xf>
    <xf numFmtId="0" fontId="33" fillId="39" borderId="1" xfId="58" applyFont="1" applyFill="1" applyBorder="1" applyAlignment="1">
      <alignment horizontal="center" vertical="center" wrapText="1"/>
    </xf>
    <xf numFmtId="0" fontId="34" fillId="39" borderId="24" xfId="58" applyFont="1" applyFill="1" applyBorder="1" applyAlignment="1">
      <alignment horizontal="center" vertical="center" wrapText="1"/>
    </xf>
    <xf numFmtId="0" fontId="33" fillId="39" borderId="24" xfId="52" applyFont="1" applyFill="1" applyBorder="1" applyAlignment="1" applyProtection="1">
      <alignment vertical="center" wrapText="1"/>
      <protection locked="0"/>
    </xf>
    <xf numFmtId="0" fontId="33" fillId="39" borderId="11" xfId="52" applyFont="1" applyFill="1" applyBorder="1" applyAlignment="1" applyProtection="1">
      <alignment vertical="center" wrapText="1"/>
      <protection locked="0"/>
    </xf>
    <xf numFmtId="0" fontId="33" fillId="39" borderId="25" xfId="52" applyFont="1" applyFill="1" applyBorder="1" applyAlignment="1" applyProtection="1">
      <alignment vertical="center" wrapText="1"/>
      <protection locked="0"/>
    </xf>
    <xf numFmtId="0" fontId="33" fillId="39" borderId="24" xfId="58" applyNumberFormat="1" applyFont="1" applyFill="1" applyBorder="1" applyAlignment="1" applyProtection="1">
      <alignment vertical="center" wrapText="1"/>
    </xf>
    <xf numFmtId="0" fontId="33" fillId="39" borderId="25" xfId="58" applyNumberFormat="1" applyFont="1" applyFill="1" applyBorder="1" applyAlignment="1" applyProtection="1">
      <alignment vertical="center" wrapText="1"/>
    </xf>
    <xf numFmtId="0" fontId="33" fillId="39" borderId="1" xfId="54" applyFont="1" applyFill="1" applyBorder="1" applyAlignment="1">
      <alignment horizontal="center" vertical="center" wrapText="1"/>
    </xf>
    <xf numFmtId="1" fontId="0" fillId="0" borderId="0" xfId="0" applyNumberFormat="1" applyFont="1"/>
    <xf numFmtId="0" fontId="16" fillId="0" borderId="0" xfId="0" applyFont="1" applyAlignment="1">
      <alignment horizontal="center" vertical="center" wrapText="1"/>
    </xf>
    <xf numFmtId="0" fontId="0" fillId="0" borderId="0" xfId="0" applyFont="1" applyAlignment="1">
      <alignment horizontal="left"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0" fontId="0" fillId="0" borderId="1" xfId="0" applyFont="1" applyFill="1" applyBorder="1" applyAlignment="1">
      <alignment horizontal="left" vertical="center"/>
    </xf>
    <xf numFmtId="165" fontId="0" fillId="44" borderId="1" xfId="0" applyNumberFormat="1" applyFont="1" applyFill="1" applyBorder="1" applyAlignment="1">
      <alignment horizontal="center" vertical="center"/>
    </xf>
    <xf numFmtId="0" fontId="0" fillId="44" borderId="1" xfId="0" applyFont="1" applyFill="1" applyBorder="1" applyAlignment="1">
      <alignment horizontal="center" vertical="center"/>
    </xf>
    <xf numFmtId="165"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165" fontId="0" fillId="45" borderId="1" xfId="0" applyNumberFormat="1" applyFont="1" applyFill="1" applyBorder="1" applyAlignment="1">
      <alignment horizontal="center" vertical="center"/>
    </xf>
    <xf numFmtId="0" fontId="0" fillId="45" borderId="1" xfId="0" applyFont="1" applyFill="1" applyBorder="1" applyAlignment="1">
      <alignment horizontal="center" vertical="center"/>
    </xf>
    <xf numFmtId="165" fontId="0" fillId="39" borderId="1" xfId="0" applyNumberFormat="1" applyFont="1" applyFill="1" applyBorder="1" applyAlignment="1">
      <alignment horizontal="center" vertical="center"/>
    </xf>
    <xf numFmtId="0" fontId="0" fillId="39" borderId="1" xfId="0" applyFont="1" applyFill="1" applyBorder="1" applyAlignment="1">
      <alignment horizontal="center" vertical="center"/>
    </xf>
    <xf numFmtId="0" fontId="16" fillId="42" borderId="1" xfId="0" applyFont="1" applyFill="1" applyBorder="1" applyAlignment="1">
      <alignment horizontal="center" vertical="center"/>
    </xf>
    <xf numFmtId="0" fontId="0" fillId="39" borderId="1" xfId="0" applyFont="1" applyFill="1" applyBorder="1" applyAlignment="1">
      <alignment horizontal="left" vertical="center"/>
    </xf>
    <xf numFmtId="0" fontId="16" fillId="0" borderId="1" xfId="0" applyFont="1" applyFill="1" applyBorder="1" applyAlignment="1">
      <alignment horizontal="center" vertical="center"/>
    </xf>
    <xf numFmtId="0" fontId="0" fillId="42" borderId="24" xfId="0" applyFont="1" applyFill="1" applyBorder="1" applyAlignment="1">
      <alignment horizontal="center" vertical="center"/>
    </xf>
    <xf numFmtId="0" fontId="0" fillId="42" borderId="11" xfId="0" applyFont="1" applyFill="1" applyBorder="1" applyAlignment="1">
      <alignment horizontal="center" vertical="center"/>
    </xf>
    <xf numFmtId="0" fontId="0" fillId="42" borderId="42" xfId="0" applyFont="1" applyFill="1" applyBorder="1" applyAlignment="1">
      <alignment horizontal="center" vertical="center"/>
    </xf>
    <xf numFmtId="0" fontId="0" fillId="42" borderId="20" xfId="0" applyFont="1" applyFill="1" applyBorder="1" applyAlignment="1">
      <alignment horizontal="center" vertical="center"/>
    </xf>
    <xf numFmtId="0" fontId="0" fillId="42" borderId="16" xfId="0" applyFont="1" applyFill="1" applyBorder="1" applyAlignment="1">
      <alignment horizontal="center" vertical="center"/>
    </xf>
    <xf numFmtId="0" fontId="0" fillId="42" borderId="37" xfId="0" applyFont="1" applyFill="1" applyBorder="1" applyAlignment="1">
      <alignment horizontal="center" vertical="center"/>
    </xf>
    <xf numFmtId="0" fontId="0" fillId="42" borderId="17" xfId="0" applyFont="1" applyFill="1" applyBorder="1" applyAlignment="1">
      <alignment horizontal="center" vertical="center"/>
    </xf>
    <xf numFmtId="0" fontId="0" fillId="42" borderId="0" xfId="0" applyFont="1" applyFill="1" applyBorder="1" applyAlignment="1">
      <alignment horizontal="center" vertical="center"/>
    </xf>
    <xf numFmtId="0" fontId="0" fillId="42" borderId="18" xfId="0" applyFont="1" applyFill="1" applyBorder="1" applyAlignment="1">
      <alignment horizontal="center" vertical="center"/>
    </xf>
    <xf numFmtId="0" fontId="0" fillId="42" borderId="12" xfId="0" applyFont="1" applyFill="1" applyBorder="1" applyAlignment="1">
      <alignment horizontal="center" vertical="center"/>
    </xf>
    <xf numFmtId="0" fontId="0" fillId="42" borderId="39" xfId="0" applyFont="1" applyFill="1" applyBorder="1" applyAlignment="1">
      <alignment horizontal="center" vertical="center"/>
    </xf>
    <xf numFmtId="0" fontId="0" fillId="42" borderId="32" xfId="0" applyFont="1" applyFill="1" applyBorder="1" applyAlignment="1">
      <alignment horizontal="center" vertical="center"/>
    </xf>
    <xf numFmtId="0" fontId="0" fillId="42" borderId="28" xfId="0" applyFont="1" applyFill="1" applyBorder="1" applyAlignment="1">
      <alignment horizontal="center" vertical="center"/>
    </xf>
    <xf numFmtId="0" fontId="0" fillId="42" borderId="45" xfId="0" applyFont="1" applyFill="1" applyBorder="1" applyAlignment="1">
      <alignment horizontal="center" vertical="center"/>
    </xf>
    <xf numFmtId="0" fontId="0" fillId="42" borderId="19" xfId="0" applyFont="1" applyFill="1" applyBorder="1" applyAlignment="1">
      <alignment horizontal="center" vertical="center"/>
    </xf>
    <xf numFmtId="0" fontId="0" fillId="42" borderId="1" xfId="0" applyFont="1" applyFill="1" applyBorder="1" applyAlignment="1">
      <alignment horizontal="center" vertical="center"/>
    </xf>
    <xf numFmtId="0" fontId="0" fillId="42" borderId="27" xfId="0" applyFont="1" applyFill="1" applyBorder="1" applyAlignment="1">
      <alignment horizontal="center" vertical="center"/>
    </xf>
    <xf numFmtId="0" fontId="0" fillId="42" borderId="30" xfId="0" applyFont="1" applyFill="1" applyBorder="1" applyAlignment="1">
      <alignment horizontal="center" vertical="center"/>
    </xf>
    <xf numFmtId="0" fontId="0" fillId="42" borderId="29" xfId="0" applyFont="1" applyFill="1" applyBorder="1" applyAlignment="1">
      <alignment horizontal="center" vertical="center"/>
    </xf>
    <xf numFmtId="0" fontId="0" fillId="42" borderId="46" xfId="0" applyFont="1" applyFill="1" applyBorder="1" applyAlignment="1">
      <alignment horizontal="center" vertical="center"/>
    </xf>
    <xf numFmtId="165" fontId="0" fillId="42" borderId="30" xfId="0" applyNumberFormat="1" applyFont="1" applyFill="1" applyBorder="1" applyAlignment="1">
      <alignment horizontal="center" vertical="center" textRotation="90" wrapText="1"/>
    </xf>
    <xf numFmtId="165" fontId="0" fillId="42" borderId="31" xfId="0" applyNumberFormat="1" applyFont="1" applyFill="1" applyBorder="1" applyAlignment="1">
      <alignment horizontal="center" vertical="center" textRotation="90" wrapText="1"/>
    </xf>
    <xf numFmtId="0" fontId="0" fillId="42" borderId="27" xfId="0" applyFont="1" applyFill="1" applyBorder="1" applyAlignment="1">
      <alignment horizontal="center" vertical="center" textRotation="90" wrapText="1"/>
    </xf>
    <xf numFmtId="0" fontId="0" fillId="42" borderId="29" xfId="0" applyFont="1" applyFill="1" applyBorder="1" applyAlignment="1">
      <alignment horizontal="center" vertical="center" textRotation="90" wrapText="1"/>
    </xf>
    <xf numFmtId="0" fontId="0" fillId="42" borderId="40" xfId="0" applyFont="1" applyFill="1" applyBorder="1" applyAlignment="1">
      <alignment horizontal="center" vertical="center"/>
    </xf>
    <xf numFmtId="0" fontId="0" fillId="42" borderId="14" xfId="0" applyFont="1" applyFill="1" applyBorder="1" applyAlignment="1">
      <alignment horizontal="center" vertical="center"/>
    </xf>
    <xf numFmtId="0" fontId="0" fillId="42" borderId="36" xfId="0" applyFont="1" applyFill="1" applyBorder="1" applyAlignment="1">
      <alignment horizontal="center" vertical="center"/>
    </xf>
    <xf numFmtId="0" fontId="0" fillId="42" borderId="34" xfId="0" applyFont="1" applyFill="1" applyBorder="1" applyAlignment="1">
      <alignment horizontal="center" vertical="center"/>
    </xf>
    <xf numFmtId="1" fontId="0" fillId="42" borderId="38" xfId="0" applyNumberFormat="1" applyFont="1" applyFill="1" applyBorder="1" applyAlignment="1">
      <alignment horizontal="center" vertical="center"/>
    </xf>
    <xf numFmtId="1" fontId="0" fillId="42" borderId="35" xfId="0" applyNumberFormat="1" applyFont="1" applyFill="1" applyBorder="1" applyAlignment="1">
      <alignment horizontal="center" vertical="center"/>
    </xf>
    <xf numFmtId="0" fontId="23" fillId="0" borderId="1" xfId="0" applyFont="1" applyFill="1" applyBorder="1" applyAlignment="1">
      <alignment horizontal="center" vertical="center" wrapText="1"/>
    </xf>
    <xf numFmtId="0" fontId="23" fillId="0" borderId="24" xfId="0" applyFont="1" applyBorder="1" applyAlignment="1">
      <alignment horizontal="justify" vertical="center" wrapText="1"/>
    </xf>
    <xf numFmtId="0" fontId="23" fillId="0" borderId="11" xfId="0" applyFont="1" applyBorder="1" applyAlignment="1">
      <alignment horizontal="justify" vertical="center" wrapText="1"/>
    </xf>
    <xf numFmtId="0" fontId="23" fillId="0" borderId="25" xfId="0" applyFont="1" applyBorder="1" applyAlignment="1">
      <alignment horizontal="justify" vertical="center" wrapText="1"/>
    </xf>
    <xf numFmtId="0" fontId="23" fillId="39" borderId="24" xfId="0" applyFont="1" applyFill="1" applyBorder="1" applyAlignment="1">
      <alignment horizontal="center" vertical="center" wrapText="1"/>
    </xf>
    <xf numFmtId="0" fontId="24" fillId="39" borderId="11" xfId="0" applyFont="1" applyFill="1" applyBorder="1" applyAlignment="1">
      <alignment horizontal="center" vertical="center" wrapText="1"/>
    </xf>
    <xf numFmtId="0" fontId="24" fillId="39" borderId="25" xfId="0" applyFont="1" applyFill="1" applyBorder="1" applyAlignment="1">
      <alignment horizontal="center" vertical="center" wrapText="1"/>
    </xf>
    <xf numFmtId="0" fontId="23" fillId="0" borderId="1" xfId="0" applyFont="1" applyBorder="1" applyAlignment="1">
      <alignment horizontal="justify" vertical="center" wrapText="1"/>
    </xf>
    <xf numFmtId="1" fontId="23" fillId="39" borderId="1" xfId="0" applyNumberFormat="1" applyFont="1" applyFill="1" applyBorder="1" applyAlignment="1">
      <alignment horizontal="center" vertical="center" wrapText="1"/>
    </xf>
    <xf numFmtId="1" fontId="24" fillId="39" borderId="25" xfId="0" applyNumberFormat="1"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6" fillId="37" borderId="1" xfId="0" applyFont="1" applyFill="1" applyBorder="1" applyAlignment="1">
      <alignment horizontal="center" vertical="center" wrapText="1"/>
    </xf>
    <xf numFmtId="0" fontId="23" fillId="0" borderId="1" xfId="0" applyFont="1" applyBorder="1" applyAlignment="1">
      <alignment horizontal="left" vertical="center" wrapText="1" indent="1"/>
    </xf>
    <xf numFmtId="0" fontId="23" fillId="0" borderId="1" xfId="0" applyFont="1" applyFill="1" applyBorder="1" applyAlignment="1" applyProtection="1">
      <alignment horizontal="left" vertical="center" wrapText="1" indent="1" readingOrder="1"/>
      <protection locked="0"/>
    </xf>
    <xf numFmtId="0" fontId="24" fillId="0" borderId="1" xfId="0" applyFont="1" applyBorder="1" applyAlignment="1">
      <alignment horizontal="left" vertical="center" wrapText="1" indent="1"/>
    </xf>
    <xf numFmtId="0" fontId="24" fillId="0" borderId="1" xfId="0" applyFont="1" applyBorder="1" applyAlignment="1">
      <alignment horizontal="left" indent="1"/>
    </xf>
    <xf numFmtId="0" fontId="24" fillId="0" borderId="1" xfId="0" applyFont="1" applyFill="1" applyBorder="1" applyAlignment="1">
      <alignment horizontal="left" vertical="center" wrapText="1" indent="1"/>
    </xf>
    <xf numFmtId="0" fontId="23" fillId="0" borderId="1" xfId="0" applyFont="1" applyBorder="1" applyAlignment="1">
      <alignment horizontal="center" vertical="center" wrapText="1"/>
    </xf>
    <xf numFmtId="0" fontId="33" fillId="0" borderId="1" xfId="50" applyFont="1" applyBorder="1" applyAlignment="1" applyProtection="1">
      <alignment horizontal="center" vertical="center"/>
      <protection locked="0"/>
    </xf>
    <xf numFmtId="0" fontId="33" fillId="0" borderId="1" xfId="50" applyFont="1" applyBorder="1" applyAlignment="1">
      <alignment horizontal="center" vertical="center" wrapText="1"/>
    </xf>
    <xf numFmtId="0" fontId="33" fillId="0" borderId="1" xfId="50" applyFont="1" applyFill="1" applyBorder="1" applyAlignment="1">
      <alignment horizontal="center" vertical="center"/>
    </xf>
    <xf numFmtId="0" fontId="33" fillId="0" borderId="1" xfId="50" applyFont="1" applyFill="1" applyBorder="1" applyAlignment="1">
      <alignment horizontal="center" vertical="center" wrapText="1"/>
    </xf>
    <xf numFmtId="0" fontId="33" fillId="0" borderId="1" xfId="50" applyFont="1" applyFill="1" applyBorder="1" applyAlignment="1" applyProtection="1">
      <alignment horizontal="center" vertical="center"/>
      <protection locked="0"/>
    </xf>
    <xf numFmtId="0" fontId="33" fillId="0" borderId="1" xfId="50" applyFont="1" applyFill="1" applyBorder="1" applyAlignment="1" applyProtection="1">
      <alignment horizontal="center" vertical="center" wrapText="1"/>
    </xf>
    <xf numFmtId="0" fontId="33" fillId="0" borderId="24" xfId="50" applyFont="1" applyBorder="1" applyAlignment="1" applyProtection="1">
      <alignment horizontal="center" vertical="center"/>
      <protection locked="0"/>
    </xf>
    <xf numFmtId="0" fontId="33" fillId="0" borderId="24" xfId="50" applyFont="1" applyBorder="1" applyAlignment="1">
      <alignment horizontal="center" vertical="center" wrapText="1"/>
    </xf>
    <xf numFmtId="0" fontId="34" fillId="0" borderId="11" xfId="52" applyFont="1" applyBorder="1" applyAlignment="1" applyProtection="1">
      <alignment horizontal="center" vertical="center"/>
      <protection locked="0"/>
    </xf>
    <xf numFmtId="0" fontId="33" fillId="0" borderId="24" xfId="52" applyFont="1" applyBorder="1" applyAlignment="1" applyProtection="1">
      <alignment horizontal="center" vertical="center" wrapText="1"/>
      <protection locked="0"/>
    </xf>
    <xf numFmtId="0" fontId="33" fillId="0" borderId="25" xfId="52" applyFont="1" applyBorder="1" applyAlignment="1" applyProtection="1">
      <alignment horizontal="center" vertical="center" wrapText="1"/>
      <protection locked="0"/>
    </xf>
    <xf numFmtId="0" fontId="33" fillId="0" borderId="11" xfId="52" applyFont="1" applyBorder="1" applyAlignment="1" applyProtection="1">
      <alignment horizontal="center" vertical="center" wrapText="1"/>
      <protection locked="0"/>
    </xf>
    <xf numFmtId="0" fontId="33" fillId="36" borderId="1" xfId="55" applyFont="1" applyFill="1" applyBorder="1" applyAlignment="1" applyProtection="1">
      <alignment horizontal="center" vertical="center" wrapText="1"/>
    </xf>
    <xf numFmtId="0" fontId="34" fillId="0" borderId="1" xfId="55" applyFont="1" applyBorder="1" applyAlignment="1">
      <alignment horizontal="center" vertical="center" wrapText="1"/>
    </xf>
    <xf numFmtId="0" fontId="34" fillId="0" borderId="1" xfId="54" applyFont="1" applyBorder="1" applyAlignment="1">
      <alignment horizontal="center" vertical="center" wrapText="1"/>
    </xf>
    <xf numFmtId="0" fontId="33" fillId="0" borderId="24" xfId="50" applyFont="1" applyFill="1" applyBorder="1" applyAlignment="1" applyProtection="1">
      <alignment horizontal="center" vertical="center" wrapText="1"/>
      <protection locked="0"/>
    </xf>
    <xf numFmtId="0" fontId="33" fillId="0" borderId="11" xfId="50" applyFont="1" applyFill="1" applyBorder="1" applyAlignment="1" applyProtection="1">
      <alignment horizontal="center" vertical="center" wrapText="1"/>
      <protection locked="0"/>
    </xf>
    <xf numFmtId="0" fontId="33" fillId="0" borderId="25" xfId="50" applyFont="1" applyFill="1" applyBorder="1" applyAlignment="1" applyProtection="1">
      <alignment horizontal="center" vertical="center" wrapText="1"/>
      <protection locked="0"/>
    </xf>
    <xf numFmtId="0" fontId="34" fillId="0" borderId="24" xfId="52" applyFont="1" applyBorder="1" applyAlignment="1">
      <alignment horizontal="center" vertical="center" wrapText="1"/>
    </xf>
    <xf numFmtId="0" fontId="34" fillId="0" borderId="11" xfId="52" applyFont="1" applyBorder="1" applyAlignment="1">
      <alignment horizontal="center" vertical="center" wrapText="1"/>
    </xf>
    <xf numFmtId="0" fontId="34" fillId="0" borderId="25" xfId="52" applyFont="1" applyBorder="1" applyAlignment="1">
      <alignment horizontal="center" vertical="center" wrapText="1"/>
    </xf>
    <xf numFmtId="0" fontId="34" fillId="0" borderId="24" xfId="50" applyFont="1" applyBorder="1" applyAlignment="1">
      <alignment horizontal="center" vertical="center"/>
    </xf>
    <xf numFmtId="0" fontId="34" fillId="0" borderId="25" xfId="50" applyFont="1" applyBorder="1" applyAlignment="1">
      <alignment horizontal="center" vertical="center"/>
    </xf>
    <xf numFmtId="0" fontId="34" fillId="0" borderId="24" xfId="54" applyFont="1" applyBorder="1" applyAlignment="1">
      <alignment horizontal="center" vertical="center" wrapText="1"/>
    </xf>
    <xf numFmtId="0" fontId="34" fillId="0" borderId="25" xfId="54" applyFont="1" applyBorder="1" applyAlignment="1">
      <alignment horizontal="center" vertical="center" wrapText="1"/>
    </xf>
    <xf numFmtId="0" fontId="16" fillId="0" borderId="1" xfId="0" applyFont="1" applyBorder="1" applyAlignment="1">
      <alignment horizontal="center" vertical="center" wrapText="1"/>
    </xf>
    <xf numFmtId="0" fontId="16" fillId="35" borderId="24" xfId="0" applyFont="1" applyFill="1" applyBorder="1" applyAlignment="1">
      <alignment horizontal="center" vertical="center" wrapText="1"/>
    </xf>
    <xf numFmtId="0" fontId="16" fillId="35" borderId="25" xfId="0" applyFont="1" applyFill="1" applyBorder="1" applyAlignment="1">
      <alignment horizontal="center" vertical="center" wrapText="1"/>
    </xf>
    <xf numFmtId="0" fontId="16" fillId="0" borderId="1" xfId="0" applyFont="1" applyBorder="1" applyAlignment="1">
      <alignment horizontal="center" vertical="center"/>
    </xf>
    <xf numFmtId="0" fontId="16" fillId="33" borderId="1" xfId="0" applyFont="1" applyFill="1" applyBorder="1" applyAlignment="1">
      <alignment horizontal="center" vertical="center" wrapText="1"/>
    </xf>
    <xf numFmtId="0" fontId="16" fillId="34" borderId="1" xfId="0" applyFont="1" applyFill="1" applyBorder="1" applyAlignment="1">
      <alignment horizontal="center" vertical="center" wrapText="1"/>
    </xf>
    <xf numFmtId="0" fontId="16" fillId="34" borderId="1" xfId="0" applyFont="1" applyFill="1" applyBorder="1" applyAlignment="1">
      <alignment horizontal="center" vertical="center"/>
    </xf>
    <xf numFmtId="0" fontId="16" fillId="35" borderId="1" xfId="0" applyFont="1" applyFill="1" applyBorder="1" applyAlignment="1">
      <alignment horizontal="center" vertical="center"/>
    </xf>
    <xf numFmtId="0" fontId="16" fillId="35" borderId="1" xfId="0" applyFont="1" applyFill="1" applyBorder="1" applyAlignment="1">
      <alignment horizontal="center" vertical="center" wrapText="1"/>
    </xf>
    <xf numFmtId="0" fontId="16" fillId="33" borderId="1" xfId="0" applyFont="1" applyFill="1" applyBorder="1" applyAlignment="1">
      <alignment horizontal="center" vertical="center"/>
    </xf>
    <xf numFmtId="0" fontId="16" fillId="42" borderId="18" xfId="0" applyFont="1" applyFill="1" applyBorder="1" applyAlignment="1">
      <alignment horizontal="center" vertical="center"/>
    </xf>
    <xf numFmtId="0" fontId="16" fillId="42" borderId="21" xfId="0" applyFont="1" applyFill="1" applyBorder="1" applyAlignment="1">
      <alignment horizontal="center" vertical="center"/>
    </xf>
    <xf numFmtId="0" fontId="0" fillId="0" borderId="13" xfId="0" applyFont="1" applyFill="1" applyBorder="1" applyAlignment="1">
      <alignment horizontal="left" vertical="center"/>
    </xf>
    <xf numFmtId="0" fontId="0" fillId="0" borderId="42" xfId="0" applyFont="1" applyFill="1" applyBorder="1" applyAlignment="1">
      <alignment horizontal="left" vertical="center"/>
    </xf>
    <xf numFmtId="165" fontId="0" fillId="0" borderId="18" xfId="0" applyNumberFormat="1" applyFont="1" applyFill="1" applyBorder="1" applyAlignment="1">
      <alignment horizontal="center" vertical="center"/>
    </xf>
    <xf numFmtId="165" fontId="0" fillId="0" borderId="12" xfId="0" applyNumberFormat="1" applyFont="1" applyFill="1" applyBorder="1" applyAlignment="1">
      <alignment horizontal="center" vertical="center"/>
    </xf>
    <xf numFmtId="165" fontId="0" fillId="0" borderId="13" xfId="0" applyNumberFormat="1" applyFont="1" applyFill="1" applyBorder="1" applyAlignment="1">
      <alignment horizontal="center" vertical="center"/>
    </xf>
    <xf numFmtId="165" fontId="0" fillId="0" borderId="42" xfId="0" applyNumberFormat="1" applyFont="1" applyFill="1" applyBorder="1" applyAlignment="1">
      <alignment horizontal="center" vertical="center"/>
    </xf>
    <xf numFmtId="0" fontId="16" fillId="0" borderId="18" xfId="0" applyFont="1" applyFill="1" applyBorder="1" applyAlignment="1">
      <alignment horizontal="center" vertical="center"/>
    </xf>
    <xf numFmtId="0" fontId="16" fillId="0" borderId="21" xfId="0" applyFont="1" applyFill="1" applyBorder="1" applyAlignment="1">
      <alignment horizontal="center" vertical="center"/>
    </xf>
    <xf numFmtId="0" fontId="0" fillId="0" borderId="12" xfId="0" applyFont="1" applyFill="1" applyBorder="1" applyAlignment="1">
      <alignment horizontal="left" vertical="center"/>
    </xf>
    <xf numFmtId="0" fontId="0" fillId="0" borderId="22" xfId="0" applyFont="1" applyFill="1" applyBorder="1" applyAlignment="1">
      <alignment horizontal="left" vertical="center"/>
    </xf>
    <xf numFmtId="165" fontId="0" fillId="0" borderId="23" xfId="0" applyNumberFormat="1" applyFont="1" applyFill="1" applyBorder="1" applyAlignment="1">
      <alignment horizontal="center" vertical="center"/>
    </xf>
    <xf numFmtId="0" fontId="0" fillId="0" borderId="39" xfId="0" applyFont="1" applyFill="1" applyBorder="1" applyAlignment="1">
      <alignment horizontal="left" vertical="center"/>
    </xf>
    <xf numFmtId="0" fontId="0" fillId="0" borderId="44" xfId="0" applyFont="1" applyFill="1" applyBorder="1" applyAlignment="1">
      <alignment horizontal="left" vertical="center"/>
    </xf>
    <xf numFmtId="0" fontId="16" fillId="0" borderId="40" xfId="0" applyFont="1" applyFill="1" applyBorder="1" applyAlignment="1">
      <alignment horizontal="center" vertical="center"/>
    </xf>
    <xf numFmtId="0" fontId="0" fillId="0" borderId="41" xfId="0" applyFont="1" applyFill="1" applyBorder="1" applyAlignment="1">
      <alignment horizontal="left" vertical="center"/>
    </xf>
    <xf numFmtId="0" fontId="0" fillId="0" borderId="36" xfId="0" applyFont="1" applyFill="1" applyBorder="1" applyAlignment="1">
      <alignment horizontal="left" vertical="center"/>
    </xf>
    <xf numFmtId="165" fontId="0" fillId="0" borderId="47" xfId="0" applyNumberFormat="1" applyFont="1" applyFill="1" applyBorder="1" applyAlignment="1">
      <alignment horizontal="center" vertical="center"/>
    </xf>
    <xf numFmtId="165" fontId="0" fillId="0" borderId="25" xfId="0" applyNumberFormat="1" applyFont="1" applyFill="1" applyBorder="1" applyAlignment="1">
      <alignment horizontal="center" vertical="center"/>
    </xf>
    <xf numFmtId="165" fontId="0" fillId="0" borderId="43" xfId="0" applyNumberFormat="1" applyFont="1" applyFill="1" applyBorder="1" applyAlignment="1">
      <alignment horizontal="center" vertical="center"/>
    </xf>
  </cellXfs>
  <cellStyles count="67">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o" xfId="5" builtinId="26" customBuiltin="1"/>
    <cellStyle name="Cálculo" xfId="10" builtinId="22" customBuiltin="1"/>
    <cellStyle name="Celda de comprobación" xfId="12" builtinId="23" customBuiltin="1"/>
    <cellStyle name="Celda vinculada" xfId="11" builtinId="24" customBuiltin="1"/>
    <cellStyle name="Comma [0] 2" xfId="53" xr:uid="{00000000-0005-0000-0000-000016000000}"/>
    <cellStyle name="Comma [0] 2 2" xfId="66" xr:uid="{00000000-0005-0000-0000-000017000000}"/>
    <cellStyle name="Encabezado 1" xfId="1" builtinId="16" customBuiltin="1"/>
    <cellStyle name="Encabezado 4" xfId="4" builtinId="19" customBuiltin="1"/>
    <cellStyle name="Encabezado 4 2" xfId="45" xr:uid="{00000000-0005-0000-0000-00001A000000}"/>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8" builtinId="20" customBuiltin="1"/>
    <cellStyle name="Hipervínculo 2" xfId="59" xr:uid="{00000000-0005-0000-0000-000022000000}"/>
    <cellStyle name="Hyperlink 2" xfId="60" xr:uid="{00000000-0005-0000-0000-000023000000}"/>
    <cellStyle name="Incorrecto" xfId="6" builtinId="27" customBuiltin="1"/>
    <cellStyle name="Millares [0] 2" xfId="44" xr:uid="{00000000-0005-0000-0000-000025000000}"/>
    <cellStyle name="Millares 2" xfId="43" xr:uid="{00000000-0005-0000-0000-000026000000}"/>
    <cellStyle name="Millares 2 2" xfId="62" xr:uid="{00000000-0005-0000-0000-000027000000}"/>
    <cellStyle name="Millares 3" xfId="48" xr:uid="{00000000-0005-0000-0000-000028000000}"/>
    <cellStyle name="Millares 3 2" xfId="64" xr:uid="{00000000-0005-0000-0000-000029000000}"/>
    <cellStyle name="Millares 4" xfId="49" xr:uid="{00000000-0005-0000-0000-00002A000000}"/>
    <cellStyle name="Millares 4 2" xfId="65" xr:uid="{00000000-0005-0000-0000-00002B000000}"/>
    <cellStyle name="Millares 5" xfId="47" xr:uid="{00000000-0005-0000-0000-00002C000000}"/>
    <cellStyle name="Millares 5 2" xfId="63" xr:uid="{00000000-0005-0000-0000-00002D000000}"/>
    <cellStyle name="Neutral" xfId="7" builtinId="28" customBuiltin="1"/>
    <cellStyle name="Normal" xfId="0" builtinId="0"/>
    <cellStyle name="Normal 2" xfId="42" xr:uid="{00000000-0005-0000-0000-000030000000}"/>
    <cellStyle name="Normal 2 2" xfId="54" xr:uid="{00000000-0005-0000-0000-000031000000}"/>
    <cellStyle name="Normal 2 3" xfId="58" xr:uid="{00000000-0005-0000-0000-000032000000}"/>
    <cellStyle name="Normal 3" xfId="50" xr:uid="{00000000-0005-0000-0000-000033000000}"/>
    <cellStyle name="Normal 4" xfId="56" xr:uid="{00000000-0005-0000-0000-000034000000}"/>
    <cellStyle name="Normal 5" xfId="55" xr:uid="{00000000-0005-0000-0000-000035000000}"/>
    <cellStyle name="Normal 6" xfId="52" xr:uid="{00000000-0005-0000-0000-000036000000}"/>
    <cellStyle name="Normal 7" xfId="57" xr:uid="{00000000-0005-0000-0000-000037000000}"/>
    <cellStyle name="Notas" xfId="14" builtinId="10" customBuiltin="1"/>
    <cellStyle name="Percent 2" xfId="61" xr:uid="{00000000-0005-0000-0000-000039000000}"/>
    <cellStyle name="Porcentaje 2" xfId="51" xr:uid="{00000000-0005-0000-0000-00003A000000}"/>
    <cellStyle name="Salida" xfId="9" builtinId="21" customBuiltin="1"/>
    <cellStyle name="Texto de advertencia" xfId="13" builtinId="11" customBuiltin="1"/>
    <cellStyle name="Texto explicativo" xfId="15" builtinId="53" customBuiltin="1"/>
    <cellStyle name="Título 2" xfId="2" builtinId="17" customBuiltin="1"/>
    <cellStyle name="Título 3" xfId="3" builtinId="18" customBuiltin="1"/>
    <cellStyle name="Título 4" xfId="41" xr:uid="{00000000-0005-0000-0000-000040000000}"/>
    <cellStyle name="Título 4 2" xfId="46" xr:uid="{00000000-0005-0000-0000-000041000000}"/>
    <cellStyle name="Total" xfId="16" builtinId="25" customBuiltin="1"/>
  </cellStyles>
  <dxfs count="62">
    <dxf>
      <font>
        <color theme="0"/>
      </font>
      <fill>
        <patternFill>
          <bgColor theme="0"/>
        </patternFill>
      </fill>
    </dxf>
    <dxf>
      <font>
        <color theme="0"/>
      </font>
      <fill>
        <patternFill>
          <bgColor theme="0"/>
        </patternFill>
      </fill>
    </dxf>
    <dxf>
      <font>
        <color theme="0"/>
      </font>
    </dxf>
    <dxf>
      <font>
        <color theme="0"/>
      </font>
      <fill>
        <patternFill>
          <bgColor theme="0"/>
        </patternFill>
      </fill>
    </dxf>
    <dxf>
      <fill>
        <patternFill>
          <bgColor theme="0"/>
        </patternFill>
      </fill>
    </dxf>
    <dxf>
      <fill>
        <patternFill>
          <bgColor theme="0"/>
        </patternFill>
      </fill>
    </dxf>
    <dxf>
      <fill>
        <patternFill>
          <bgColor theme="0"/>
        </patternFill>
      </fill>
    </dxf>
    <dxf>
      <font>
        <color theme="0"/>
      </font>
      <fill>
        <patternFill>
          <bgColor theme="0"/>
        </patternFill>
      </fill>
    </dxf>
    <dxf>
      <font>
        <color theme="0"/>
      </font>
      <fill>
        <patternFill>
          <bgColor theme="0"/>
        </patternFill>
      </fill>
    </dxf>
    <dxf>
      <font>
        <color theme="0"/>
      </font>
    </dxf>
    <dxf>
      <fill>
        <patternFill>
          <bgColor theme="0"/>
        </patternFill>
      </fill>
    </dxf>
    <dxf>
      <fill>
        <patternFill>
          <bgColor theme="0"/>
        </patternFill>
      </fill>
    </dxf>
    <dxf>
      <fill>
        <patternFill>
          <bgColor theme="0"/>
        </patternFill>
      </fill>
    </dxf>
    <dxf>
      <font>
        <color theme="0"/>
      </font>
    </dxf>
    <dxf>
      <font>
        <color theme="0"/>
      </font>
    </dxf>
    <dxf>
      <font>
        <color theme="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theme="0"/>
        </patternFill>
      </fill>
    </dxf>
    <dxf>
      <fill>
        <patternFill>
          <bgColor theme="0"/>
        </patternFill>
      </fill>
    </dxf>
    <dxf>
      <fill>
        <patternFill>
          <bgColor theme="0"/>
        </patternFill>
      </fill>
    </dxf>
    <dxf>
      <font>
        <color rgb="FFFFFFFF"/>
      </font>
    </dxf>
    <dxf>
      <font>
        <color rgb="FFFFFFFF"/>
      </font>
    </dxf>
    <dxf>
      <font>
        <color rgb="FFFFFFFF"/>
      </font>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FFFFFF"/>
        </patternFill>
      </fill>
    </dxf>
    <dxf>
      <font>
        <color rgb="FFFFFFFF"/>
      </font>
    </dxf>
    <dxf>
      <font>
        <color rgb="FFFFFFFF"/>
      </font>
      <fill>
        <patternFill>
          <bgColor rgb="FFFFFFFF"/>
        </patternFill>
      </fill>
    </dxf>
    <dxf>
      <font>
        <color theme="0"/>
      </font>
      <fill>
        <patternFill>
          <bgColor theme="0"/>
        </patternFill>
      </fill>
    </dxf>
    <dxf>
      <font>
        <color theme="0"/>
      </font>
    </dxf>
    <dxf>
      <font>
        <color theme="0"/>
      </font>
      <fill>
        <patternFill>
          <bgColor theme="0"/>
        </patternFill>
      </fill>
    </dxf>
    <dxf>
      <font>
        <color theme="0"/>
      </font>
    </dxf>
    <dxf>
      <font>
        <color theme="0"/>
      </font>
    </dxf>
    <dxf>
      <font>
        <color theme="0"/>
      </font>
    </dxf>
    <dxf>
      <font>
        <color theme="0"/>
      </font>
    </dxf>
    <dxf>
      <fill>
        <patternFill>
          <bgColor theme="0"/>
        </patternFill>
      </fill>
    </dxf>
    <dxf>
      <fill>
        <patternFill>
          <bgColor theme="0"/>
        </patternFill>
      </fill>
    </dxf>
    <dxf>
      <fill>
        <patternFill>
          <bgColor theme="0"/>
        </patternFill>
      </fill>
    </dxf>
    <dxf>
      <font>
        <color theme="0"/>
      </font>
    </dxf>
    <dxf>
      <font>
        <color theme="0"/>
      </font>
      <fill>
        <patternFill>
          <bgColor theme="0"/>
        </patternFill>
      </fill>
    </dxf>
    <dxf>
      <font>
        <color theme="0"/>
      </font>
    </dxf>
    <dxf>
      <fill>
        <patternFill>
          <bgColor theme="0"/>
        </patternFill>
      </fill>
    </dxf>
    <dxf>
      <fill>
        <patternFill>
          <bgColor theme="0"/>
        </patternFill>
      </fill>
    </dxf>
    <dxf>
      <fill>
        <patternFill>
          <bgColor theme="0"/>
        </patternFill>
      </fill>
    </dxf>
    <dxf>
      <font>
        <color rgb="FFFFFFFF"/>
      </font>
    </dxf>
    <dxf>
      <font>
        <color rgb="FFFFFFFF"/>
      </font>
    </dxf>
    <dxf>
      <font>
        <color rgb="FFFFFFFF"/>
      </font>
    </dxf>
    <dxf>
      <fill>
        <patternFill>
          <bgColor rgb="FFFFFFFF"/>
        </patternFill>
      </fill>
    </dxf>
    <dxf>
      <fill>
        <patternFill>
          <bgColor rgb="FFFFFFFF"/>
        </patternFill>
      </fill>
    </dxf>
    <dxf>
      <fill>
        <patternFill>
          <bgColor rgb="FFFFFFFF"/>
        </patternFill>
      </fill>
    </dxf>
    <dxf>
      <font>
        <color rgb="FFFFFFFF"/>
      </font>
    </dxf>
    <dxf>
      <font>
        <color rgb="FFFFFFFF"/>
      </font>
      <fill>
        <patternFill>
          <bgColor rgb="FFFFFFFF"/>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BER" refreshedDate="44241.636438425929" createdVersion="4" refreshedVersion="4" minRefreshableVersion="3" recordCount="54" xr:uid="{00000000-000A-0000-FFFF-FFFF00000000}">
  <cacheSource type="worksheet">
    <worksheetSource ref="A1:F55" sheet="MRC"/>
  </cacheSource>
  <cacheFields count="6">
    <cacheField name="PROCESOS" numFmtId="0">
      <sharedItems containsBlank="1"/>
    </cacheField>
    <cacheField name="RIESGOS" numFmtId="0">
      <sharedItems containsBlank="1" longText="1"/>
    </cacheField>
    <cacheField name="ACCIONES" numFmtId="0">
      <sharedItems longText="1"/>
    </cacheField>
    <cacheField name="RESPONSABLE" numFmtId="0">
      <sharedItems containsBlank="1" count="16">
        <s v="Oficina de Control Interno Disciplinario"/>
        <s v="Secretaría Administrativa_x000a_Oficina Prensa y Comunicaciones"/>
        <s v="OATIC"/>
        <s v="Secretaría Jurídica"/>
        <s v="OATIC_x000a_Secretaría Administrativa (Gestión Documental)"/>
        <s v="Todas las Dependencias"/>
        <s v="Secretaría de Educación"/>
        <s v="Secretaría Administrativa_x000a_DADEP"/>
        <s v="Prensa y Comunicaciones"/>
        <s v="Secretaría Administrativa"/>
        <s v="Secretaría de Salud y Ambiente"/>
        <s v="Secretaría de Desarrollo Social"/>
        <s v="Secretaría del Interior"/>
        <m/>
        <s v="Secretaría de Hacienda"/>
        <s v="Oficina de Control Interno Gestión"/>
      </sharedItems>
    </cacheField>
    <cacheField name="SEGUIMIENTO TERCER CUATRIMESTRE _x000a_(SEPTIEMBRE A DICIEMBRE) DE 2020" numFmtId="0">
      <sharedItems longText="1"/>
    </cacheField>
    <cacheField name="%_x000a_AVANCE_x000a_DIC." numFmtId="0">
      <sharedItems containsMixedTypes="1" containsNumber="1" containsInteger="1" minValue="0" maxValue="100" count="11">
        <n v="100"/>
        <s v="33.3"/>
        <n v="62"/>
        <n v="80"/>
        <n v="0"/>
        <n v="90"/>
        <s v="66.66"/>
        <n v="75"/>
        <n v="50"/>
        <n v="40"/>
        <n v="66"/>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4">
  <r>
    <s v="TODOS LOS PROCESOS_x000a_1"/>
    <s v="Cobro por la intervención en los trámites y procesos adelantados por la entidad a favor de terceros, o por intereses personales de los servidores públicos"/>
    <s v="Realización de dos (2) socializaciones del Código Único Disciplinario, a los servidores públicos adscritos a la Administración Municipal."/>
    <x v="0"/>
    <s v="Durante el tercer cuatrimestre, la Oficina de Control Interno Disciplinario realizó socialización del Código Disciplinario Único a docentes, Comisarías de Familia, funcionarios de planta y Contratistas de la Alcaldía.  Total asistentes 2020:  550"/>
    <x v="0"/>
  </r>
  <r>
    <m/>
    <m/>
    <s v="Realización de una (1) campaña publicitarias en diferentes medios informando sobre los trámites que no tienen costo según la actualización del portafolio de servicios."/>
    <x v="1"/>
    <s v="Se realizó solicitud a la Oficina de Prensa y Comunicaciones para realizar una campaña publicitaria y el día el 29 de diciembre de 2020, por medio de correo electrónico se informó que se elaboró y se realizó difusión en el sistema de audio de Metrolínea y en la programación de la emisora cultural._x000a__x000a_Se anexa cuña radial y correo informativo._x000a__x000a_OBSERVACIÓN OCIG: Se adjunta correo electrónico para realizar difusión a campaña publicitaria. Por parte de la Secretaría Administrativa se atiende la recomendación de enfatizar en la publicidad que los trámites no tienen costo al ciudadano._x000a_Por lo anterior, se da cumplimiento a la Acción propuesta. "/>
    <x v="0"/>
  </r>
  <r>
    <m/>
    <m/>
    <s v="Mantenimiento de un  (1) canal virtual que permita la denuncia ciudadana frente a posibles hechos de corrupción."/>
    <x v="2"/>
    <s v="Por parte de OATIC, se aporta imagen de página web habilitado para realizar denuncia ciudadana frente a posibles actos de corrupción, que puede ser consultada a través del link pqr.bucarmanga.gov.co, sin embargo, no refleja una evidencia adicional de mantenimiento.  Por lo anterior, se mantiene el porcentaje de seguimiento con corte a Agosto 31 de 2020."/>
    <x v="1"/>
  </r>
  <r>
    <s v="TODOS LOS PROCESOS_x000a_2"/>
    <s v="Omitir el cumplimiento de la ley de contratación estatal y lineamientos institucionales."/>
    <s v="Realización de una (1) socialización a responsables del proceso de contratación y a supervisores en temas de contratación."/>
    <x v="3"/>
    <s v="De conformidad al acta de visita de seguimiento por parte de la Oficina de Control Interno de Gestión, de fecha Mayo 12 de 2020, el porcentaje de cumplimiento de la acción es del 100%."/>
    <x v="0"/>
  </r>
  <r>
    <m/>
    <m/>
    <s v="Realización de una (1) socialización sobre la hoja de ruta de los diferentes procesos contractuales al líder del proceso y al personal encargado de la contratación de cada dependencia."/>
    <x v="3"/>
    <s v="Se informa por parte de la dependencia que durante el segundo cuatrimestre de la vigencia 2020 se cumplió con la acción establecida, a través de correo electrónico enviado el día 1 de Julio de 2020, por medio del cual se remite la Circular N.32 de la misma fecha, suscrita por la Doctora Ileana María Boada Harker - Secretaria Jurídica, dirigida a los Secretarios, Subsecretarios de Despacho, Jefes de Oficina, Servidores Públicos y Contratistas en General y cuyo asunto es: “Socialización Hojas Ruta Procesos de Contratación”._x000a__x000a_Se anexa como evidencia Circular No. 032 de 2020,   suscrita por la Doctora Ileana María Boada Harker - Secretaria Jurídica con el soporte del correo electrónico enviado el 01 de Julio de 2020."/>
    <x v="0"/>
  </r>
  <r>
    <s v="TODOS LOS PROCESOS_x000a_3"/>
    <s v="_x000a_Pérdida, ocultamiento, alteración de documentos públicos y/o divulgación de información confidencial."/>
    <s v="Diseño de formato que permita el levantamiento y caracterización de información o documentos que deben ser asegurados para cada Dependencia."/>
    <x v="4"/>
    <s v="(OATIC: 100%) El día 9 de diciembre de 2020 se realiza reunión virtual de socialización del formato F-TIC-1400-238,37-040. Mediante Circular Interna No. C-OAT14-2020 de 15 de diciembre de 2020, se solicita el diligenciamiento y envío de Formato F-TIC-1400-238,37-040._x000a__x000a_(ADMINISTRATIVA: 100%) Se realizó reunión de trabajo con la persona encargada por parte del asesor de despacho para el área de tics,  para el diseño, creación y aprobación por SGC del formato que permita el levantamiento y caracterización de información o documentos que deben ser asegurados,  para esto se le dio la información de  los documentos de acuerdo con las tablas de retención documental aprobadas por el comité de MIPG en la vigencia 2019 y se encuentra aprobado el día 04 de diciembre de 2020, con el  Código: F-GDO-8600-238,37-016._x000a__x000a_OBSERVACIÓN OCIG: Por parte de OATIC y la Secretaría Administrativa se establece el diseño del formato (correos electrónicos de fecha 26 y 27 de agosto de 2020), el cual se aprueba el 4 de diciembre de 2020 en el Sistema de Gestión de Calidad.  El día 9 de diciembre se realiza reunión virtual de socialización del Formato F-TIC-1400-238-,37-040.   Mediante Circular Interna No.C-OAT14-2020 de 15 de diciembre de 2020, se solicita el diligenciamiento y envío del Formato._x000a_Se atiende la recomendación de socializar e implementar el formato.  Por lo anterior, se da cumplimiento a la Acción propuesta."/>
    <x v="0"/>
  </r>
  <r>
    <m/>
    <m/>
    <s v="Aplicación una (1) del formato diseñado por OATIC."/>
    <x v="5"/>
    <s v="La OCIG para la valorar el porcentaje de avance de la presente acción realiza evaluación al indicador en cada dependencia así:_x000a_Administrativa: 100%._x000a_OCIG: 100%._x000a_DADEP: 100%_x000a_Educación: 100%_x000a_Interior: 0%_x000a_Planeación: 100%_x000a_Prensa y Comunicaciones: 0%_x000a_Salud: 0%_x000a_UTSP: 0%_x000a_Valorización: 100%_x000a_Juridica: 100%_x000a_Desarrollo Social: 100%_x000a_OATIC: 90%_x000a_Infraestructura: 0%_x000a_OCID: 100%_x000a_Hacienda: 0%_x000a_Se promedian los valores dados en cada una de las dependencias."/>
    <x v="2"/>
  </r>
  <r>
    <m/>
    <m/>
    <s v="Actualización una (1) de los planes y políticas relacionadas con la seguridad de la información."/>
    <x v="2"/>
    <s v="OATIC adjunta imagen de actualización del Plan de Copias de Seguridad del Centro de Datos Formato PL-TIC-1400-170-002 y Plan de Recuperación ante desastres (DRP) referente a las TIC de la Alcaldía Formato PL-TIC-1400-170-001 de fecha 19 de Noviembre de 2020."/>
    <x v="0"/>
  </r>
  <r>
    <m/>
    <m/>
    <s v="Socialización una (1) de los planes y políticas relacionadas con la seguridad de la información."/>
    <x v="2"/>
    <s v="Mediante correo electrónico de fecha 2 de diciembre de 2020, se socializan las acciones de mejora documental No. 3 de 2020 Proceso TIC.  Se adjunta constancia de reunión vía TEAMS de Fecha 9 de diciembre de 2020."/>
    <x v="0"/>
  </r>
  <r>
    <m/>
    <m/>
    <s v="Seguimiento y control a la correspondencia interna."/>
    <x v="5"/>
    <s v="La OCIG para la valorar el porcentaje de avance de la presente acción realiza evaluación al indicador en cada dependencia así:_x000a_Administrativa: 100%._x000a_OCIG: 100%._x000a_DADEP: 100%_x000a_Educación: 100%_x000a_Interior: 0%_x000a_Planeación: 100%_x000a_Prensa y Comunicaciones: 100%_x000a_Salud: 100%_x000a_UTSP: 100%_x000a_Valorización: 100%_x000a_Juridica: 30%_x000a_Desarrollo Social: 100%_x000a_OATIC: 100%_x000a_Infraestructura: 33,3%_x000a_OCID: 100%_x000a_Hacienda: 20%_x000a_Se promedian los valores dados en cada una de las dependencias."/>
    <x v="3"/>
  </r>
  <r>
    <s v="TODOS LOS PROCESOS_x000a_4"/>
    <s v="Uso indebido de los bienes públicos en beneficio propio o de un particular (vehículos, muebles, inmuebles, equipos, etc.)."/>
    <s v="Remisión de una circular  recordatoria de las responsabilidades a los rectores para el préstamo de los establecimientos educativos para fines no académicos."/>
    <x v="6"/>
    <s v="La Secretaría de Educación realizó Circular N° 234 de noviembre 13 de 2020, con asunto: REITERACION- RESPONSABILIDAD EN PRESTAMO DE LAS INSTALACIONES DE INSTITUCIONES EDUCATIVAS OFICIALES DEL MUNICIPIO DE BUCARAMANGA, la cual fue remitida a los rectores de las I.E. del Municipio de Bucaramanga y publicada en la página de la secretaría de Educación en el siguiente link: http://www.seb.gov.co/wp-content/uploads/2020/11/Circular-No-234-reiteraci%C3%B3n-responsabilidad-en-pr%C3%A9stamo-de-las-instalaciones-de-IE-oficiales-del-Municipio-de-Bucaramanga.pdf._x000a__x000a_OBSERVACIONES OCIG: Se adjunta circular 234 de noviembre 13 de 2020. Por lo anterior, se da cumplimiento a la acción propuesta."/>
    <x v="0"/>
  </r>
  <r>
    <m/>
    <m/>
    <s v="Actualización del &quot;procedimiento de operación y funcionamiento de los puntos vive digitales y vivelab (Centro de pensamiento de la cuarta revolución industrial)&quot; y formato de solicitud para el uso de espacios puntos vive digital-vivelab."/>
    <x v="2"/>
    <s v="El 13 de noviembre de 2020, se aprueba la Acción de Mejora Documental No. 2 a los procedimientos P-TIC-1400-170-004, P-TIC-1400-170-005 y el 17 de diciembre de aprueba la Acción De Mejora Documental No. 6 al procedimiento P-TIC-1400-170-006"/>
    <x v="0"/>
  </r>
  <r>
    <m/>
    <m/>
    <s v="Socialización del procedimiento de operación y funcionamiento de los puntos vive digitales y vivelab (Centro de pensamiento de la cuarta revolución industrial) y formato de solicitud para el uso de espacios puntos vive digital-vivelab, al personal que administra los puntos vive digital, vivelab, y servidores públicos y contratistas de la oficina TIC."/>
    <x v="2"/>
    <s v="Por parte de OATIC, se adjunta evidencia de reunión virtual de fecha 26 de noviembre de 2020 sobre socialización de procedimiento de operación y funcionamiento de los Puntos Digitales."/>
    <x v="0"/>
  </r>
  <r>
    <m/>
    <m/>
    <s v="Realización de dos (2) actividades de socialización al personal de la administración sobre el uso adecuado y la conservación de los bienes muebles e inmuebles."/>
    <x v="7"/>
    <s v="El día 09 de septiembre de 2020, la Subsecretaria Administrativa realizó la convocatoria por medio de correo electrónico para asistir a la Capacitación Gestión documental, Uso de la Nube del SIGC y Uso adecuado de la conservación de bienes muebles e inmuebles, que se realizó el 14 de septiembre de 2020, como se evidencia en link https://web.microsoftstream.com/video/750ade2f-a75e-4494-9be4-8e723ca2dbdb y el material adjunto  utilizado para esta socialización. _x000a__x000a_OBSERVACIÓN OCIG:  Por parte de la Secretaría Administrativa y el DADEP se socializan los procedimientos internos del proceso de gestión de Almacén e Inventarios.  El tema de la socialización es “Uso adecuado de la conservación de bienes muebles e inmuebles” el día 14 de septiembre de 2020. _x000a__x000a_Se atiende la recomendación sobre realizar socialización al personal de la Administración en el tercer cuatrimestre.  Por lo anterior se da cumplimiento a la Acción propuesta."/>
    <x v="0"/>
  </r>
  <r>
    <m/>
    <m/>
    <s v="Seguimiento anual al reporte de préstamo de Instituciones Educativas. "/>
    <x v="6"/>
    <s v="Debido a la emergencia sanitaria por el Coronavirus COVID-19, las instalaciones físicas de las instituciones educativas oficiales del Municipio de Bucaramanga, no fueron objeto de préstamos a personas naturales y/o jurídicas de naturaleza privada para llevar a cabo actividades de carácter cultural, deportivo, recreativo, educativo, político, religioso, etc, durante el calendario escolar del año 2020._x000a__x000a_OBSERVACIONES OCIG: Se adjunta certificación de no préstamos de instalaciones físicas de las IEO, expedida por la Secretaria de Educación de Bucaramanga, el día 30 de diciembre de 2020."/>
    <x v="0"/>
  </r>
  <r>
    <s v="PROCESO DE GESTIÓN DE LAS TIC"/>
    <s v="Uso indebido y abusivo de las credenciales para el acceso a los sistemas de información del municipio."/>
    <s v="Realización de cuatro (4) capacitaciones a los servidores públicos y contratistas sobre el correcto uso de las contraseñas."/>
    <x v="2"/>
    <s v="No se presenta evidencia para el indicador."/>
    <x v="4"/>
  </r>
  <r>
    <m/>
    <s v="Limitada información a la ciudadanía sobre la existencia y uso de los datos abiertos publicados por el municipio"/>
    <s v="Realización de dos (2) actividades de divulgación con ciudadanos sobre la existencia y uso de los datos abiertos"/>
    <x v="2"/>
    <s v="Por parte de OATIC, se adjunta imagen de la página web sobre la navegación en el Observatorio Digital Municipal y consulta de Datos estadísticos de la Entidad._x000a_Se realiza consulta a la sección de Observatorio de la Alcaldía de Bucaramanga, se establece la existencia de conjuntos de datos Abiertos y en el link de observatorio se encuentra información Actualizada en el mes de diciembre de 2020."/>
    <x v="0"/>
  </r>
  <r>
    <s v="PROCESO GESTIÓN DE LA COMUNICACIÓN"/>
    <s v="Uso indebido de la información que es de interés de la ciudadanía."/>
    <s v="Actualización del Manual de estilo formulado, que permita un adecuado uso, manejo y difusión de la información y contenidos institucionales."/>
    <x v="8"/>
    <s v="Se evidencia acta de reunión realizada entre la profesional Jazmín Rodríguez y Joselyn Osorio Fonseca de fecha noviembre 19 de 2020, en la que se identificaron componentes para actualizar el manual de estilo del área de prensa y comunicaciones, quedando como compromisos continuar con el seguimiento y revisión a contenidos para la entrega final del documento a diciembre 30 de 2020. De igual manera, se adjunta el documento final del manual de estilo de la Alcaldía de Bucaramanga."/>
    <x v="0"/>
  </r>
  <r>
    <s v="PROCESO DE GESTIÓN DE SERVICIO DE EDUCACIÓN PÚBLICA"/>
    <s v="Preferencia a determinados docentes en los trámites de traslados o permutas."/>
    <s v="Expedición de un (1) Acto Administrativo de reglamentación de Traslado Ordinario según la norma y aplicación del Decreto 1075 de 2015."/>
    <x v="6"/>
    <s v="La Secretaría de Educación expidió Resolución No. 2047 de octubre 16 de 2020, por la cual se establece el proceso ordinario de traslados de Docentes, Directivos Docentes Oficiales en la planta de cargos del Municipio de Bucaramanga – Secretaría de Educación con cargo al SGP._x000a__x000a_OBSERVACIONES OCIG: Se evidencia Resolución 2047 de octubre 16 de 2020 correspondiente al proceso ordinario de traslados. Por lo anterior, se da cumplimiento a la acción propuesta."/>
    <x v="0"/>
  </r>
  <r>
    <m/>
    <m/>
    <s v="Expedición del 100% de las resoluciones de traslado por orden médica, por amenaza, por solución de conflicto o por no asignación de carga académica que se presenten."/>
    <x v="6"/>
    <s v="Durante el periodo 1 de septiembre al 31 de diciembre del 2020, la Secretaria de Educación no realizó traslados por orden médica, por amenaza, por solución de conflicto o por no asignación de carga académica."/>
    <x v="0"/>
  </r>
  <r>
    <m/>
    <s v="Preferencia a determinados docentes, directivos docentes y administrativos en vacancia temporales."/>
    <s v="Realización del 100% de los nombramientos de docentes en vacancia definitiva según necesidad haciendo uso de las hojas de vida de la plataforma &quot;sistema maestro&quot;."/>
    <x v="6"/>
    <s v="Durante el periodo 1 de septiembre al 31 de diciembre del 2020, la Secretaria de Educación nombró 4 docentes a través de la plataforma del Ministerio de Educación Nacional &quot;sistema maestro&quot;. En razón al ofrecimiento de vacantes definitivas. _x000a__x000a_OBSERVACIONES OCIG: Se adjunta informe de nombramientos en el periodo comprendido entre el 01 julio a 30 de septiembre de 2020 e informe de nombramientos en el periodo comprendido entre el 01 octubre a 30 de diciembre de 2020, correo remisorio por parte de la Oficina de Notificaciones y Posesiones SEB y archivo Excel con la relación de docentes, en donde se puede evidenciar información del docente, área y números de actos administrativos de posesión, entre otros datos. "/>
    <x v="0"/>
  </r>
  <r>
    <m/>
    <m/>
    <s v="Realización del 100% de los nombramientos de los docentes en vacancia temporal según necesidad haciendo uso de las hojas de vida recepcionadas en el banco de hojas de vida de la Alcaldía de Bucaramanga."/>
    <x v="6"/>
    <s v="Durante el periodo 1 de septiembre al 31 de diciembre del 2020, la Secretaria de Educación nombró 14 docentes Para cubrir vacancias temporales de la plataforma de hojas de vida de la Alcaldía de Bucaramanga._x000a__x000a_OBSERVACIONES OCIG: Se adjunta informe de nombramientos en el periodo comprendido entre el 01 julio a 30 de septiembre de 2020 e informe de nombramientos en el periodo comprendido entre el 01 octubre a 30 de diciembre de 2020, correo remisorio por parte de la oficina de notificaciones y posesiones SEB y archivo Excel con la relación de docentes, en donde se puede evidenciar información del docente, área y números de actos administrativos de posesión, entre otros datos."/>
    <x v="0"/>
  </r>
  <r>
    <m/>
    <s v="Tráfico de influencias y asignación de cupos que no correspondan a procedimientos formalmente adoptados para Instituciones con mayor demanda, conforme a inscripciones."/>
    <s v="Habilitación de la base de datos entregada a los colegios para que realicen el proceso de matrícula."/>
    <x v="6"/>
    <s v="Se adjunta Resolución 1147 del 24 de abril de 2020, mediante el cual se establece el proceso de gestión de cobertura en la secretaria de educación certificada para la vigencia 2021 _x000a__x000a_(ver anexo 4) en el link:_x000a_ https://bucaramangagovco-my.sharepoint.com/:f:/g/personal/aolarte_bucaramanga_gov_co/ErB0cbT5c2lMqCM9n_KZAMoBQNXOTjSumpM_5ghUgwWVTg?e=UDj8c1_x000a__x000a_OBSERVACIONES DE CONTROL INTERNO DE  GESTION:_x000a_Con el fin de verificar la Acción “Habilitación de la base de datos entregada a los colegios para que realicen el proceso de matrícula”, se revisaron las observaciones junto con las evidencias, con el siguiente resultado: _x000a__x000a_ Existe RESOLUCION N° 1147 DE 2020 FECHA 24 DE ABRIL DE 2020 “MEDIANTE EL CUAL SE ESTABLECE EL PROCESO DE GESTION DE COBERTURA” para la Vigencia 2021, firmada por la Secretaria de Educación; la cual incluye el tema de etapas de matrícula."/>
    <x v="0"/>
  </r>
  <r>
    <m/>
    <s v="El pago de salarios docentes, directivos y administrativos que no se encuentren laborando."/>
    <s v="Realización de once (11) seguimientos  a la pre-nómina y nómina."/>
    <x v="6"/>
    <s v="Durante el periodo de septiembre 1 a diciembre 30 de 2020, la Secretaría de Educación realizó seguimientos a la pre-nómina y nómina. _x000a__x000a_OBSERVACION OCIG: Se adjuntan actas de pre-nómina y nómina de los meses septiembre, octubre, noviembre y diciembre de 2020, correspondientes al periodo de seguimiento y las del mes de agosto que habían quedado pendientes del seguimiento anterior, debidamente firmadas por las partes. Por lo anterior, se da cumplimiento a la acción propuesta."/>
    <x v="0"/>
  </r>
  <r>
    <m/>
    <m/>
    <s v="Realización de dos (2) estudios técnicos de ajuste de planta de personal, directivo docente, docente y administrativo."/>
    <x v="6"/>
    <s v="Durante el primer cuatrimestre de 2020, se había realizado ajuste técnico de planta, y en el mes de junio de 2020 se realizó un segundo ajuste técnico de planta atendiendo circular 019 de enero 30 de 2020, “cronograma seguimiento y estudio técnico de planta del personal docente, directivo docente y administrativos vigencia 2020”, para su ejecución se contó con el acompañamiento de las Rectores y Directivos Docentes de las instituciones educativas oficiales del Municipio de Bucaramanga. Se adjunta acta de aprobación, cronograma e informe de estudio._x000a__x000a_(ver anexo 6) en el link:_x000a_ https://bucaramangagovco-my.sharepoint.com/:f:/g/personal/aolarte_bucaramanga_gov_co/ErB0cbT5c2lMqCM9n_KZAMoBQNXOTjSumpM_5ghUgwWVTg?e=UDj8c1_x000a__x000a_OBSERVACIONES DE CONTROL INTERNO DE  GESTION:_x000a_Con el fin de verificar la Acción “Realización de dos (2) estudios técnicos de ajuste de planta de personal, directivo docente, docente y administrativo” que no se encuentren laborando, se revisaron las observaciones junto con las evidencias, con el siguiente resultado: _x000a__x000a_ Existe “Informe Estudio Técnico de Planta Junio de 2020”, de fecha 28/07/2020, suscrito por JOSE ALCIDES CORTES PEÑUELA-Profesional Contratista de la SEB, dirigido a la Sub-secretaria de Educación. _x000a_NOTA: Al Corte del mes de Abril de 2020, se reportó Informe de Estudio Técnico de Planta a Febrero de 2020._x000a_ Acta de Reunión virtual de la SEB de Julio 30 de 2020, mediante la cual se da aprobación al Estudio Técnico de Planta realizado en el mes de junio de 2020, con la asistencia de la Secretaria de Educación - Dra Ana Leonor Rueda Vivas  y la Subsecretaria de Educación - Dra Ana Yazmin Pardo Solano"/>
    <x v="0"/>
  </r>
  <r>
    <m/>
    <s v="Pago de horas extras superior a las aprobadas."/>
    <s v="Realización de once (11) seguimientos a los pagos de las horas extras canceladas respecto de las aprobadas."/>
    <x v="6"/>
    <s v="La Secretaría de Educación Municipal cuenta con el formato establecido por calidad con el código F-GSEP-4300-163,07-H06.01. F02 en donde las Instituciones Educativas reportan las novedades de horas extras, formato que contiene una casilla de visto bueno de revisión mediante el cual se realiza el seguimiento para aprobación del pago._x000a__x000a_OBSERVACIONES OCIG: Se evidencia formatos de abril, mayo y agosto de 2020, que habían quedado pendientes por presentar en los seguimientos anteriores; de igual manera, se adjuntan actas de seguimiento al pago de las horas extras correspondientes a los meses de septiembre, octubre y noviembre de 2020. "/>
    <x v="0"/>
  </r>
  <r>
    <m/>
    <s v="Omisión deliberada del servidor público en la gestión de la proyección de las prestaciones buscando el pago por mora de cesantías o futuras demandas a la entidad."/>
    <s v="Realización de once (11) seguimientos a la ruta de los expedientes para dar respuesta dentro de los términos legales."/>
    <x v="6"/>
    <s v="Durante el periodo de septiembre 1 a diciembre 30 de 2020, fueron radicadas 202 solicitudes de prestaciones económicas (cesantías, pensiones y auxilio), a las cuales se le realizó seguimiento de la trazabilidad, con el objeto de ejercer control del tiempo de ejecución de dichas prestaciones. _x000a__x000a_OBSERVACIONES OCIG: Se presentan actas de reunión y verificación de los meses de septiembre, octubre, noviembre y diciembre de 2020. De igual manera se adjuntan actas del Fondo Prestacional de los meses de mayo, junio, julio y agosto de 2020, las cuales habían quedado pendientes en los seguimientos anteriores. La OCIG recomienda que las reuniones mensuales de seguimiento para controlar el tiempo de ejecución de las prestaciones económicas solicitadas, sean realizadas con la participación del líder del proceso"/>
    <x v="0"/>
  </r>
  <r>
    <m/>
    <m/>
    <s v="Implementar un (1) aplicativo con alertas para el cumplimiento de los tiempos ordenados en el art. 57 de la Ley 1955 de 2019, Decreto 2831 de 2005 y Ley 1272 de 2018."/>
    <x v="6"/>
    <s v="La plataforma se actualiza constantemente y su implementación ha sido favorable en un 100% por parte de todo el equipo del fondo prestacional ya que diariamente se revisan los trámites asignados, realizando los seguimientos pertinentes._x000a_La Plataforma Web funciona a través del siguiente link: _x000a_http://fondoprestacionalseb.bucaramanga.gov.co/forms/htm/login.php _x000a__x000a_Es de precisar que a la fecha está en funcionamiento la Plataforma Web implementada por la Secretaria de Educación de Bucaramanga, en la cual se radican de forma diaria todas las solicitudes de prestaciones sociales realizadas por los docentes (Pensiones, Cesantías y Auxilios), simultáneamente todas las gestiones posteriores como: Notificación de resoluciones, oficios remisorios enviados a la Fiduprevisora entre otras novedades._x000a__x000a_OBSERVACIONES DE CONTROL INTERNO DE  GESTION:_x000a__x000a_Con el fin de verificar la Acción “Implementar un (1) aplicativo con alertas para el cumplimiento de los tiempos ordenados en el art. 57 de la Ley 1955 de 2019, Decreto 2831 de 2005 y Ley 1272 de 2018”, se revisaron las observaciones junto con las evidencias, con el siguiente resultado: _x000a__x000a_ A la fecha, se evidencia que la Secretaria de Educación, a través del Fondo de Prestaciones,  cuenta en la WEB, con una Plataforma para el manejo y control de las solitudes de prestaciones de los docentes (http://fondoprestacionalseb.bucaramanga.gov.co/forms/htm/login.php)"/>
    <x v="0"/>
  </r>
  <r>
    <s v="PROCESO DE GESTIÓN DE SERVICIO A LA CIUDADANIA"/>
    <s v="Uso indebido de la información para favorecer a terceros."/>
    <s v="Firma del 100% de los acuerdos de confidencialidad al todo el personal que presta servicios en el Centro de Atención Municipal Especializado."/>
    <x v="9"/>
    <s v="La Secretaría Administrativa presenta soportes de firma de acuerdos de confidencialidad, del personal que presta servicios en el centro administrativo municipal especializado – CAME, de la Secretaría Administrativa como se evidencia en el archivo adjunto._x000a__x000a_OBSERVACIÓN OCIG:  Por parte de la Secretaría Administrativa se adjuntan Once (11) Formatos F-TIC-1400-238,37-020 Compromiso de Confidencialidad y no divulgación de información suscritos por funcionarios y contratistas del CAME en el período de julio a diciembre de 2020._x000a__x000a_La Secretaría Administrativa reporta listado de personal vinculado al Centro de Atención Municipal Especializado por el tercer cuatrimestre de 2020, del cual se valida la suscripción de Acuerdos de Confidencialidad."/>
    <x v="0"/>
  </r>
  <r>
    <m/>
    <s v="Prestación del servicio en el CAME sin cumplimiento de los procedimientos establecidos."/>
    <s v="Socialización de los procedimientos, código de integridad, y de la norma disciplinaria al personal  prestadora del servicio del Centro Administrativo Municipal Especializado."/>
    <x v="9"/>
    <s v="La Secretaría Administrativa realizó socialización en materia de Código Disciplinario el día 04 de diciembre de 2020, con el personal del servicio del Centro Administrativo Municipal Especializado, como se evidencia en los archivos adjuntos._x000a_ _x000a_OBSERVACIÓN OCIG:  Por parte de la Secretaría Administrativa se remite invitación a Socialización Preventiva de Régimen Disciplinario de los Servidores Públicos de la Oficina del CAME el día 4 de diciembre de 2020 (imagen asistencia y material)._x000a__x000a_Para el primer y segundo cuatrimestre se adelantaron socializaciones al personal vinculado al CAME en el tema de Código de Integridad, cumpliendo con acción propuesta."/>
    <x v="0"/>
  </r>
  <r>
    <s v="PROCESO GESTIÓN DE LA SALUD PÚBLICA"/>
    <s v="Manejo inadecuado de la cuenta bancaria específica por parte de los contratistas y la identificación de los rendimientos financieros de los recursos destinados para los contratos y convenios interadministrativos  financiados por la Secretaría de Salud y Ambiente"/>
    <s v="Realización de dos (2) seguimientos y controles a cargo del Supervisor a la cuenta bancaria específica para la identificación de los rendimientos financieros de los contratos y convenios interadministrativos del fondo de salud y fuente de financiación de salud y ambiente."/>
    <x v="10"/>
    <s v="La Secretaría de Salud ha realizado seguimiento a los rendimientos financieros al Convenio Interadministrativo No. 105 de 2020 “Aunar esfuerzos para fortalecer el desarrollo de acciones de vigilancia en salud pública y vigilancia epidemiológica, así como la articulación de la respuesta intersectorial en el municipio de Bucaramanga para apoyar la situación de emergencia sanitaria en el marco de la pandemia por covid-19._x000a__x000a_OBSERVACIONES OCIG: Se adjunta oficio enviado por la supervisora del convenio al subgerente del Isabu requerimiento de soportes de ejecución financiera convenio 105/2020, extractos bancarios y certificación del tesorero correspondiente a los rendimientos financieros generados por la cuenta de ahorros 184570257 del Banco Bogotá durante el periodo de seguimiento."/>
    <x v="0"/>
  </r>
  <r>
    <m/>
    <m/>
    <s v="Elaboración de un (1) informe final por parte de los supervisores, el cual debe contener el detalle y conclusiones de los seguimientos financieros del contrato o convenio interadministrativo."/>
    <x v="10"/>
    <s v="La Secretaría de Salud y Ambiente a diciembre 30 de 2020 no ha realizado liquidación del convenio interadministrativo No. 105 de 2020 “Aunar esfuerzos para fortalecer el desarrollo de acciones de vigilancia en salud pública y vigilancia epidemiológica, así como la articulación de la respuesta intersectorial en el municipio de Bucaramanga para apoyar la situación de emergencia sanitaria en el marco de la pandemia por COVID-19."/>
    <x v="4"/>
  </r>
  <r>
    <m/>
    <s v="Solicitar prebendas por emisión de conceptos favorables en los IVC (Inspección, Vigilancia y Control) de establecimientos de comercio e Instituciones Prestadoras de Salud"/>
    <s v="Realización de una (1) socialización en estrategias anticorrupción al personal encargado del proceso."/>
    <x v="10"/>
    <s v="La Secretaría de Salud y Ambiente aporta evidencia de correo electrónico de nov 24/2020 referente a socialización al personal de Planta y Contratistas de la SSYA Ley 1474 de 2011 – Estatuto Anticorrupción y presentación power point, documento que fija una estrategia institucional de transparencia y lucha contra la corrupción, ejecutando acciones concretas que permitan prevenir riesgos de corrupción y el mejoramiento de la atención que se brinda al ciudadano."/>
    <x v="0"/>
  </r>
  <r>
    <m/>
    <m/>
    <s v="Realización de dos (2) campañas de divulgación en medios de comunicación sobre la transparencia en el proceso de IVC_x000a_"/>
    <x v="10"/>
    <s v="Se aporta correo electrónico de nov 30/2020 enviado a líderes sociales, establecimientos comerciales, lideres JAC, Veedores, referente a Socialización Transparencia Proceso de Inspección Vigilancia y Control Secretaria de Salud y Ambiente Alcaldía de Bucaramanga y correo electrónico de fecha 22 y 23 diciembre solicitud publicación en redes sociales y página Oficial de la Alcaldía de Bucaramanga las piezas informativas sobre las actividades de Inspección, Vigilancia y Control del programa de saneamiento Secretaria de Salud y Ambiente, las cuales fueron publicadas, se evidencia pantallazo."/>
    <x v="0"/>
  </r>
  <r>
    <s v="PROYECCION Y DESARROLLO COMUNITARIO"/>
    <s v="Desvío de las ayudas humanitarias recibidas en el municipio por parte de los funcionarios encargados de los diferentes programas"/>
    <s v="Entrega de las ayudas humanitarias a las personas beneficiadas mediante formatos de entrega y con evidencia fotográfica"/>
    <x v="11"/>
    <s v="La Secretaría de Desarrollo social ha realizado entregas de ayudas humanitarias (kit de pañales y aseo bebes, mercados y kit de aseo, entre otros) durante los meses de septiembre a diciembre de 2020. _x000a__x000a_OBSERVACIONES OCIG: Se presentan listados de entregas y acta de entrega, la OCIG refiere la importancia de continuar con el cumplimiento de esta acción, recomendando que la evidencia sea más detallada y específica, en cuanto a los beneficiarios de esta ayudas en cada uno de los programas de la secretaría, con los soportes fotográficos correspondientes, teniendo en cuenta que el indicador de esta acción es “porcentaje de ayudas humanitarias entregadas a las personas beneficiadas mediante formatos de entrega y con evidencia fotográfica”. Teniendo en cuenta las evidencias aportadas, se dará un porcentaje de avance del 90%. "/>
    <x v="5"/>
  </r>
  <r>
    <m/>
    <s v="Entrega de beneficios del programa a terceros que no corresponden al sector rural."/>
    <s v="Realización de cinco (5) visitas a fincas de beneficiarios del programa UMATA"/>
    <x v="11"/>
    <s v="La dependencia aporta como evidencia de prevención en la materialización del riesgo citado, actas de seguimiento a beneficiarios de mercadillos campesinos,  diligenciadas por Servidores Públicos del Programa de la UMATA,  de conformidad al formato F-PDC-6200-238,37-010, correspondientes al primer cuatrimestre de la vigencia 2020, así:_x000a__x000a_-Febrero 9 de 2020 – 1 Acta._x000a_-Febrero 11 de 2020 -2 Actas._x000a_-Febrero 12 de 2020 -1 Acta._x000a_-Febrero 16 de 2020- 4 Actas._x000a_-Febrero 17 de 2020 – 6 Actas._x000a_-Febrero 18 de 2020 – 12 Actas._x000a_-Febrero 19 de 2020 – 11 Actas._x000a_-Marzo 3 de 2020- 3 Actas._x000a_-Marzo 4 de 2020 -6 Actas._x000a__x000a_Total Actas de seguimiento – Mercadillos Campesinos: 46_x000a__x000a_Dos de las actas aportadas se encuentran sin fecha, por lo cual no se contabilizaron._x000a_La Secretaría de Desarrollo Social, refiere que teniendo en cuenta la emergencia sanitaria por el COVID 19, los Servidores Públicos de la UMATA no pudieron realizar en el periodo de Mayo a Agosto de 2020 visitas de seguimiento a las Fincas, dado restricciones médicas y condiciones de salud, pero que no obstante lo anterior el indicador de la acción ya se había cumplido durante el primer cuatrimestre._x000a__x000a_La Oficina de Control Interno de Gestión, recomienda continuar realizando actividades que permitan verificar que los beneficios del programa son para personas del sector rural."/>
    <x v="0"/>
  </r>
  <r>
    <m/>
    <s v="Beneficiar con el bono del adulto mayor a personas diferentes a los beneficiarios."/>
    <s v="Realización de cinco (5) visitas de control a beneficiario del bono del adulto mayor"/>
    <x v="11"/>
    <s v="La Secretaría de Desarrollo Social informa que en cumplimiento de la acción, durante el actual periodo de seguimiento se han realizado las siguientes visitas:_x000a__x000a_1. María Olinda Valero. Formato de acta de visita domiciliaria de noviembre 9 de 2020, con el fin de conocer la situación económica y emitir concepto económico de la persona mayor. _x000a__x000a_2. Delia Mendoza. Formato de acta de visita domiciliaria de diciembre 16 de 2020, con el fin de conocer la situación socioeconómica de persona mayor por denuncia realizada al programa. _x000a__x000a_3. María de los Ángeles Suarez. Formato de acta de visita domiciliaria de diciembre 16 de 2020, con el fin conocer la situación económica de la personal para aclaración de situación en el bono Colombia mayor. _x000a__x000a_OBSERVACIONES OCIG: Se adjuntan actas de visitas realizadas, sin embargo no se presenta registro fotográfico ni informe de visita área trabajo social que se evidencio en el seguimiento anterior. La Oficina de Control Interno de Gestión recomienda que las actas de visita se realicen con letra más legible y con explicación detallada del contenido de la visita, de igual manera, que se presente registro fotográfico e informe de visita del área de trabajo social."/>
    <x v="0"/>
  </r>
  <r>
    <s v="PROCESO DE SEGURIDAD, PROTECCIÓN Y CONVIVENCIA CIUDADANA"/>
    <s v="Soborno en los diferentes procesos de la Secretaría del Interior"/>
    <s v="Realización de tres (3) muestreos aleatorios para la identificación de las presuntas acciones de corrupción en los procesos policivos."/>
    <x v="12"/>
    <s v="La Secretaría del Interior no presenta soportes que evidencien el cumplimiento de la accion para el periodo de sep a dic 2020._x000a__x000a_Por lo anterior se mantiene el porcentaje de cumplimiento de anterior seguimiento."/>
    <x v="6"/>
  </r>
  <r>
    <m/>
    <m/>
    <s v="Realización de cuatro (4) reuniones con la alta dirección de la Secretaría del Interior con los servidores públicos que adelantan procesos policivos."/>
    <x v="13"/>
    <s v="La Secretaría del Interior no presenta soportes que evidencien el cumplimiento de la accion para el periodo de sep a dic 2020._x000a__x000a_Por lo anterior se mantiene el porcentaje de cumplimiento de anterior seguimiento."/>
    <x v="7"/>
  </r>
  <r>
    <s v="PROCESO DE SEGURIDAD Y SALUD EN EL TRABAJO"/>
    <s v="Uso indebido de la información de historias ocupacionales de los trabajadores de la Administración Municipal, allegadas por ellos mismos, para la obtención de un beneficio particular."/>
    <s v="Creación e implementación de un (1) formato donde se establezcan las novedades en la utilización de las historias laborales ocupacionales."/>
    <x v="9"/>
    <s v="La secretaría administrativa- área de sistema de gestión de la calidad aprobó el 30 de agosto de 2020, el formato CONTROL MANEJO DE HISTORIA OCUPACIONAL, F-SST-8100-238,37-098, por medio del cual se controlará el uso de las historias laborales que se encuentra en el área de  Seguridad y salud en el trabajo, por ser información clasificada en atención a que  contienen datos personales privados, semiprivados,  sensibles, y que al revelarse vulnerarían el derecho a la intimidad del titular de los datos, así como se podría poner en riesgo su seguridad, de acuerdo Art. 18, literal a); El derecho de toda persona a la intimidad, bajo las limitaciones propias que impone la condición de servidor público, en concordancia con lo estipulado por el artículo 24 de la Ley 1437 de 2011."/>
    <x v="0"/>
  </r>
  <r>
    <m/>
    <s v="Beneficiar a nuevos servidores públicos, permitiendo su vinculación a la entidad sin la verificación de la veracidad de los exámenes médicos preocupacionales."/>
    <s v="Suscribir un contrato para la toma de exámenes médicos preocupacionales de ingreso "/>
    <x v="9"/>
    <s v="La secretaría administrativa suscribió contrato Interadministrativo No. 120 del 02 de julio de 2020, con ESE-ISABU, para la prestación de servicios para la realización de exámenes Médicos ocupacionales de ingreso, periódicos, de retiro, post incapacidad y/o reubicación laboral conforme a la normatividad vigente para el personal del municipio de Bucaramanga. por valor de $35.000.0000."/>
    <x v="0"/>
  </r>
  <r>
    <s v="PROCESO DE GESTIÓN DOCUMENTAL"/>
    <s v="Uso indebido de la información del archivo documental de la entidad para la obtención de un beneficio particular."/>
    <s v="Realización de 4 socializaciones según la necesidad de cada Dependencia, sobre el reglamento interno de archivo documental para el correcto  uso de esta información"/>
    <x v="9"/>
    <s v="En el proceso de inducción y reinducción supervisado por la Subsecretaria Administrativa de Talento Humano realizó socializaciones por medio de la plataforma virtual moodle sobre el reglamento interno y sobre el uso adecuado de la información, como se evidencia en la estadística obtenidas en esta plataforma virtual con corte al 17 de diciembre de 2020, con un reporte de 1077 servidores públicos socializados._x000a__x000a_El día 14 de septiembre de 2020, se realizó la Capacitación Gestión documental, Uso de la Nube del SIGC, como Link https://web.microsoftstream.com/video/750ade2f-a75e-4494-9be4-8e723ca2dbdb, donde se explicaron los instrumentos archivísticos para el correcto uso de la información._x000a__x000a_OBSERVACIÓN OCIG: Por parte de la Secretaría Administrativa se adjunta listado de participantes en el proceso de Inducción y Reinducción para servidores públicos año 2020 que incluye el tema de Sistema de Gestión Documental con un total de 1077 participantes según informe de Talento Humano.  _x000a_Así mismo se allega evidencia de Capacitación del 14 de septiembre de 2020."/>
    <x v="0"/>
  </r>
  <r>
    <s v="PROCESO DE GESTIÓN DEL TALENTO HUMANO"/>
    <s v="Vinculación de personal sin el lleno de los requisitos de Ley."/>
    <s v="Verificación del 100% de la información suministrada por la persona para acceder a un cargo público por parte de la oficina encargada."/>
    <x v="9"/>
    <s v="La Subsecretaria Administrativa realizó la verificación de los documentos académicos  aportados para acceder a un cargo público, enviando comunicaciones a las universidades, en las acciones de  seguimiento de esta actividad se realizó una muestra aleatoria del 30% correspondiente a 56 funcionarios de 188 funcionarios posesionados del 01 de enero al 8 de diciembre, donde se evidencia que se enviaron las solicitudes que permita verificar de las certificaciones académicas presentadas para acceder al cargo público son válidas._x000a__x000a_OBSERVACIÓN OCIG: Conforme lo establece el artículo 2.2.5.1.5 del decreto 1083 de 2015 (…) Procedimiento para la verificación del cumplimiento de los requisitos. Corresponde al jefe de la unidad de personal o quien haga sus veces, antes que se efectúe el nombramiento:  1. Verificar y certificar que el aspirante cumple con los requisitos y competencias exigidos para el desempeño del empleo por la Constitución, la ley, los reglamentos y los manuales de funciones y de competencias laborales. 2. Verificar directamente los antecedentes fiscales, disciplinarios y judiciales del aspirante, dejando las constancias respectivas. _x000a_Los servidores públicos al posesionarse diligencian el formato F-GAT-8100-238,37-193 Autorización de verificación de documentos.  _x000a_Por parte de la Secretaría Administrativa se selecciona Muestra aleatoria del 30% que corresponde a 56 funcionarios y al respecto se reporta el seguimiento a la validación de títulos._x000a_La acción establece la verificación del 100% de la información suministrada por la persona para acceder a un cargo público por parte de la Oficina encargada._x000a_Por lo anterior, se establece un porcentaje del 50% teniendo en cuenta la exigencia del formato al momento de la posesión y el seguimiento a la Muestra aleatoria seleccionada."/>
    <x v="8"/>
  </r>
  <r>
    <m/>
    <s v="Pago de salarios y prestaciones sociales a servidores públicos sin tener derechos a ellas"/>
    <s v="Implementación de 1 manual de liquidación de nómina para prestaciones sociales, sistema general de seguridad social, parafiscales, retiros y descuentos"/>
    <x v="9"/>
    <s v="La Subsecretaria Administrativa manifiesta que el indicador no se pudo cumplir por falta de recursos ya que el manual de liquidación de nómina para prestaciones sociales, sistema general de seguridad social, parafiscales, retiros y descuentos, tenía un alto costo, se solicitó una verificación de la información recopilada al realizar la compra y parametrización del sistema de nómina. _x000a__x000a_OBSERVACIÓN OCIG: La acción propuesta establece la implementación de un manual de liquidación de nómina para prestaciones sociales, sistema general de seguridad social, parafiscales, retiros y descuentos._x000a__x000a_A la fecha de seguimiento la Secretaría Administrativa informa que la acción no se pudo cumplir por falta de recursos."/>
    <x v="4"/>
  </r>
  <r>
    <s v="PROCESO GESTIÓN DE LAS FINANZAS PÚBLICAS"/>
    <s v="Menor recaudo de impuesto predial por alteración en el sistema de impuestos municipales sin la debida justificación."/>
    <s v="Realización de seguimiento mensual a las modificaciones del modulo de novedades del impuesto predial en el sistema de impuestos municipales."/>
    <x v="14"/>
    <s v="La Secretaría de Hacienda allega los soportes de manera extemporanea para el periodo de sep a dic 2020._x000a__x000a_Por lo anterior se mantiene el porcentaje de cumplimiento de anterior seguimiento."/>
    <x v="9"/>
  </r>
  <r>
    <m/>
    <s v="Menor recaudo de impuesto de industria y comercio por alteración en el sistema de impuestos municipales sin la debida justificación."/>
    <s v="Realización de seguimiento mensual a las modificaciones del modulo de novedades del impuesto de industria y comercio en el sistema de impuestos municipales."/>
    <x v="14"/>
    <s v="La Secretaría de Hacienda allega los soportes de manera extemporanea para el periodo de sep a dic 2020._x000a__x000a_Por lo anterior se mantiene el porcentaje de cumplimiento de anterior seguimiento."/>
    <x v="9"/>
  </r>
  <r>
    <m/>
    <s v="Otorgar exenciones de saldos a favor, pagos en exceso o pago de lo no debido en lo relacionado con impuestos tributarios, sin la existencia del fundamento legal, la documentación idónea y la pérdida o manipulación de documentos."/>
    <s v="Realizar un (1) seguimiento aleatorio  al procedimiento, mediante el cual se realiza exenciones de saldos a favor, pagos en exceso o pago de lo no debido en la oficina jurídica de impuestos,  con el fin de verificar la existencia del fundamento legal, la documentación idónea y el correcto manejo de los  documentos._x000a_"/>
    <x v="14"/>
    <s v="La Secretaría de Hacienda allega los soportes de manera extemporanea para el periodo de sep a dic 2020._x000a__x000a_Por lo anterior se mantiene el porcentaje de cumplimiento de anterior seguimiento."/>
    <x v="4"/>
  </r>
  <r>
    <m/>
    <s v="Excluir del Boletín de Deudores Morosos del Estado a los contribuyentes que presentan mora en el pago sin el cumplimiento de los requisitos legales."/>
    <s v="Realización de tres (3) seguimientos a la publicación y la baja del sistema de la Contaduría General de la Nación del Boletín de Deudores Morosos del Estado."/>
    <x v="14"/>
    <s v="La Secretaría de Hacienda allega los soportes de manera extemporanea para el periodo de sep a dic 2020._x000a__x000a_Por lo anterior se mantiene el porcentaje de cumplimiento de anterior seguimiento."/>
    <x v="10"/>
  </r>
  <r>
    <s v="PROCESO GESTIÓN JURÍDICA"/>
    <s v="Beneficio a terceros por una indebida y no oportuna defensa técnica de los procesos judiciales y acciones constitucionales"/>
    <s v="Desarrollo de tres (3) mesas de trabajo con los apoderados para hacer seguimiento aleatorio a los procesos judiciales y acciones constitucionales"/>
    <x v="3"/>
    <s v="Se informa por parte de la Secretaría Jurídica que esta acción fue incorporada en el ajuste realizado al mapa de riesgos de corrupción vigencia 2020, con fecha de inicio de la misma a partir del día 27 de Julio de 2020. _x000a__x000a_En tal sentido se indica que se llevaron a cabo mesas de trabajo los días, 05 de agosto de 2020, 25 de agosto de 2020, 26 de agosto de 2020 y dos el día 28 de agosto de 2020, con el objetivo de hacer seguimiento a las acciones constitucionales y procesos judiciales activos en el Municipio, para un total de (05) reuniones._x000a__x000a_Se anexan como soportes actas de reunión de fechas 05 de agosto de 2020, 25 de agosto de 2020, 26 de agosto de 2020 y dos del día 28 de agosto de 2020._x000a__x000a_Revisado lo anterior, se evidencia el cumplimiento de la acción, por lo cual se dará un porcentaje de avance del 100%, con la recomendación por parte de la Oficina de Control Interno de Gestión, de que la Secretaría Jurídica de manera continua realice mesas de trabajo con los Apoderados del Municipio, en las cuales se realice seguimiento a los procesos judiciales y acciones constitucionales."/>
    <x v="0"/>
  </r>
  <r>
    <s v="PROCESO DE CONTROL INTERNO DE GESTIÓN"/>
    <s v="Omisión por parte de los funcionarios de manera intencional de posibles actos de corrupción o irregularidades administrativas."/>
    <s v="Cumplimiento de los procedimientos internos de auditoría y seguimiento a riesgos."/>
    <x v="15"/>
    <s v="A la fecha de corte del presente seguimiento, la Oficina de Control _x000a_Interno ha culminado dos (02) auditorías internas y se encuentran _x000a_la fase final las auditorías a Planeación y Educación, de las cuales_x000a_se ha cumplido con todas las actividades y documentación requerida_x000a_en el procedimiento de auditoría interna._x000a_En lo corrido del año se han realizado tres (03) seguimientos (corte a_x000a_Dic 2019, corte a abril de 2020 y corte a agosto de 2020) en los que_x000a_Se ha cumplido con las actividades y soportes documentales_x000a_Exigidos en el procedimiento institucional de seguimiento a riesgos,_x000a_Como consta en los archivos físicos y digitales de la OCIG.  "/>
    <x v="0"/>
  </r>
  <r>
    <m/>
    <m/>
    <s v="Conformación de los grupos de Auditoria"/>
    <x v="15"/>
    <s v="Dando cumplimiento al Plan de acción y Auditorias de 2020, con corte a diciembre 31 de 2020, la OCIG ha conformado 4 equipos Interdisciplinarios de auditores (Auditoría Hacienda, Desarrollo Social, Planeación y Educación) como consta en el documento de Planeación de cada auditoría (Formato F-CIG-1300-238-37-007) que Garantizan la objetividad y minimiza el riesgo de posibles actos de Corrupción. "/>
    <x v="0"/>
  </r>
  <r>
    <m/>
    <m/>
    <s v="Elaboración del plan anual de auditorías"/>
    <x v="15"/>
    <s v="Para la vigencia 2020 la OCIG cuenta con un plan de Acción y Auditorias identificado en el Sistema de Gestión de la Calidad con el Código: F-CIG-1300-238,37-008 el cual ha sido aprobado inicialmente y ajustado de acuerdo a las disposiciones del gobierno central respecto de la emergencia sanitaria Covid 19, por el Comité Institucional de Coordinación de Control Interno."/>
    <x v="0"/>
  </r>
  <r>
    <m/>
    <s v="Manipulación de informes de auditorías de Control Interno"/>
    <s v="Realización de una (1) mesa de trabajo para evaluación de resultados de auditoria en donde se socializa los informes preliminares y definitivos con el grupo auditor"/>
    <x v="15"/>
    <s v="En la ejecución y desarrollo de las auditorias en curso (Auditoría Hacienda y Desarrollo Social) se han realizados mesas de trabajo vía ZOOM, con el fin de socializar informes preliminares y aclarar observaciones que garanticen la transparencia en el procedimiento de auditorías y/o Manipulación de los respectivos informes que se generen."/>
    <x v="0"/>
  </r>
  <r>
    <s v="PROCESO DE CONTROL INTERNO DISCIPLINARIO"/>
    <s v="Manipulación y/o alteración de las pruebas y/o decisiones dentro de los expedientes."/>
    <s v="Revisión del 100% de los documentos proyectados por los profesionales de la Oficina de Control Interno Disciplinario."/>
    <x v="0"/>
    <s v="Por parte de la Oficina de Control Interno Disciplinario se anexan pantallazos de correos electrónicos enviados por parte de la funcionaria de la OCID,  doctora María Jazmín Contreras Benavides y los contratistas doctor Oscar Javier Arias _x000a_Ferreira CPS 1379-2020, doctor Joaquín Andrés Rueda Rojas CPS 1464-2020 y doctor Julián Andrés Díaz Moreno CPS-1243 2020 por los meses de octubre, noviembre y diciembre de 2020 en los cuales remitieron los diferentes documentos proyectados al Jefe de la Oficina de Control Interno Disciplinario."/>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Tabla dinámica1" cacheId="0"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A4:B21" firstHeaderRow="1" firstDataRow="1" firstDataCol="1" rowPageCount="1" colPageCount="1"/>
  <pivotFields count="6">
    <pivotField showAll="0"/>
    <pivotField showAll="0"/>
    <pivotField showAll="0"/>
    <pivotField axis="axisRow" showAll="0">
      <items count="17">
        <item x="2"/>
        <item x="4"/>
        <item x="0"/>
        <item x="15"/>
        <item x="8"/>
        <item x="9"/>
        <item x="7"/>
        <item x="1"/>
        <item x="11"/>
        <item x="6"/>
        <item x="14"/>
        <item x="10"/>
        <item x="12"/>
        <item x="3"/>
        <item x="5"/>
        <item x="13"/>
        <item t="default"/>
      </items>
    </pivotField>
    <pivotField dataField="1" showAll="0"/>
    <pivotField axis="axisPage" multipleItemSelectionAllowed="1" showAll="0">
      <items count="12">
        <item x="4"/>
        <item x="9"/>
        <item x="8"/>
        <item x="2"/>
        <item x="10"/>
        <item x="7"/>
        <item x="3"/>
        <item x="5"/>
        <item x="0"/>
        <item x="1"/>
        <item x="6"/>
        <item t="default"/>
      </items>
    </pivotField>
  </pivotFields>
  <rowFields count="1">
    <field x="3"/>
  </rowFields>
  <rowItems count="17">
    <i>
      <x/>
    </i>
    <i>
      <x v="1"/>
    </i>
    <i>
      <x v="2"/>
    </i>
    <i>
      <x v="3"/>
    </i>
    <i>
      <x v="4"/>
    </i>
    <i>
      <x v="5"/>
    </i>
    <i>
      <x v="6"/>
    </i>
    <i>
      <x v="7"/>
    </i>
    <i>
      <x v="8"/>
    </i>
    <i>
      <x v="9"/>
    </i>
    <i>
      <x v="10"/>
    </i>
    <i>
      <x v="11"/>
    </i>
    <i>
      <x v="12"/>
    </i>
    <i>
      <x v="13"/>
    </i>
    <i>
      <x v="14"/>
    </i>
    <i>
      <x v="15"/>
    </i>
    <i t="grand">
      <x/>
    </i>
  </rowItems>
  <colItems count="1">
    <i/>
  </colItems>
  <pageFields count="1">
    <pageField fld="5" hier="-1"/>
  </pageFields>
  <dataFields count="1">
    <dataField name="Cuenta de SEGUIMIENTO TERCER CUATRIMESTRE _x000a_(SEPTIEMBRE A DICIEMBRE) DE 2020" fld="4"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13"/>
  <sheetViews>
    <sheetView topLeftCell="A4" zoomScale="140" zoomScaleNormal="140" workbookViewId="0">
      <selection activeCell="D6" sqref="D6:F12"/>
    </sheetView>
  </sheetViews>
  <sheetFormatPr baseColWidth="10" defaultRowHeight="15"/>
  <cols>
    <col min="1" max="1" width="3.7109375" style="220" customWidth="1"/>
    <col min="2" max="2" width="20.42578125" style="221" customWidth="1"/>
    <col min="3" max="3" width="4.140625" style="1" customWidth="1"/>
    <col min="4" max="4" width="34.42578125" style="220" customWidth="1"/>
    <col min="5" max="5" width="5.42578125" style="1" customWidth="1"/>
    <col min="6" max="6" width="78" style="220" customWidth="1"/>
    <col min="7" max="16384" width="11.42578125" style="220"/>
  </cols>
  <sheetData>
    <row r="1" spans="2:6" ht="15.75" customHeight="1">
      <c r="B1" s="384" t="s">
        <v>7</v>
      </c>
      <c r="C1" s="384"/>
      <c r="D1" s="384"/>
    </row>
    <row r="2" spans="2:6" ht="17.25" customHeight="1">
      <c r="B2" s="385" t="s">
        <v>548</v>
      </c>
      <c r="C2" s="385"/>
      <c r="D2" s="385"/>
    </row>
    <row r="3" spans="2:6" ht="17.25" customHeight="1">
      <c r="B3" s="385" t="s">
        <v>3</v>
      </c>
      <c r="C3" s="385"/>
      <c r="D3" s="385"/>
    </row>
    <row r="4" spans="2:6" ht="17.25" customHeight="1">
      <c r="B4" s="385" t="s">
        <v>4</v>
      </c>
      <c r="C4" s="385"/>
      <c r="D4" s="385"/>
    </row>
    <row r="6" spans="2:6" ht="27" customHeight="1">
      <c r="B6" s="224" t="s">
        <v>544</v>
      </c>
      <c r="C6" s="225" t="s">
        <v>545</v>
      </c>
      <c r="D6" s="225" t="s">
        <v>31</v>
      </c>
      <c r="E6" s="225" t="s">
        <v>545</v>
      </c>
      <c r="F6" s="225" t="s">
        <v>542</v>
      </c>
    </row>
    <row r="7" spans="2:6" ht="28.5" customHeight="1">
      <c r="B7" s="386" t="s">
        <v>5</v>
      </c>
      <c r="C7" s="387">
        <f>SUM(E7:E9)</f>
        <v>25</v>
      </c>
      <c r="D7" s="222" t="s">
        <v>1</v>
      </c>
      <c r="E7" s="219">
        <v>10</v>
      </c>
      <c r="F7" s="223" t="s">
        <v>546</v>
      </c>
    </row>
    <row r="8" spans="2:6" ht="28.5" customHeight="1">
      <c r="B8" s="386"/>
      <c r="C8" s="387"/>
      <c r="D8" s="222" t="s">
        <v>0</v>
      </c>
      <c r="E8" s="219">
        <v>10</v>
      </c>
      <c r="F8" s="222" t="s">
        <v>549</v>
      </c>
    </row>
    <row r="9" spans="2:6" ht="28.5" customHeight="1">
      <c r="B9" s="386"/>
      <c r="C9" s="387"/>
      <c r="D9" s="222" t="s">
        <v>10</v>
      </c>
      <c r="E9" s="219">
        <v>5</v>
      </c>
      <c r="F9" s="222" t="s">
        <v>549</v>
      </c>
    </row>
    <row r="10" spans="2:6" ht="108.75" customHeight="1">
      <c r="B10" s="386" t="s">
        <v>543</v>
      </c>
      <c r="C10" s="387">
        <f>SUM(E10:E12)</f>
        <v>75</v>
      </c>
      <c r="D10" s="222" t="s">
        <v>2</v>
      </c>
      <c r="E10" s="219">
        <v>15</v>
      </c>
      <c r="F10" s="222" t="s">
        <v>550</v>
      </c>
    </row>
    <row r="11" spans="2:6" ht="75">
      <c r="B11" s="386"/>
      <c r="C11" s="387"/>
      <c r="D11" s="222" t="s">
        <v>9</v>
      </c>
      <c r="E11" s="219">
        <v>30</v>
      </c>
      <c r="F11" s="222" t="s">
        <v>551</v>
      </c>
    </row>
    <row r="12" spans="2:6" ht="31.5" customHeight="1">
      <c r="B12" s="386"/>
      <c r="C12" s="387"/>
      <c r="D12" s="222" t="s">
        <v>8</v>
      </c>
      <c r="E12" s="219">
        <v>30</v>
      </c>
      <c r="F12" s="222" t="s">
        <v>552</v>
      </c>
    </row>
    <row r="13" spans="2:6" ht="21" customHeight="1">
      <c r="E13" s="212">
        <f>SUM(E7:E12)</f>
        <v>100</v>
      </c>
    </row>
  </sheetData>
  <mergeCells count="8">
    <mergeCell ref="B1:D1"/>
    <mergeCell ref="B2:D2"/>
    <mergeCell ref="B3:D3"/>
    <mergeCell ref="B4:D4"/>
    <mergeCell ref="B10:B12"/>
    <mergeCell ref="B7:B9"/>
    <mergeCell ref="C7:C9"/>
    <mergeCell ref="C10: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36"/>
  <sheetViews>
    <sheetView tabSelected="1" topLeftCell="A4" zoomScale="90" zoomScaleNormal="90" workbookViewId="0">
      <selection activeCell="L35" sqref="L35:L36"/>
    </sheetView>
  </sheetViews>
  <sheetFormatPr baseColWidth="10" defaultRowHeight="15"/>
  <cols>
    <col min="1" max="1" width="6.28515625" style="238" customWidth="1"/>
    <col min="2" max="2" width="4.42578125" style="242" customWidth="1"/>
    <col min="3" max="3" width="22.5703125" style="238" customWidth="1"/>
    <col min="4" max="6" width="17.28515625" style="238" customWidth="1"/>
    <col min="7" max="7" width="8.85546875" style="215" customWidth="1"/>
    <col min="8" max="8" width="8.85546875" style="240" customWidth="1"/>
    <col min="9" max="9" width="8.5703125" style="215" customWidth="1"/>
    <col min="10" max="10" width="8.5703125" style="239" customWidth="1"/>
    <col min="11" max="11" width="17.28515625" style="238" customWidth="1"/>
    <col min="12" max="12" width="11.42578125" style="238" customWidth="1"/>
    <col min="13" max="13" width="3.85546875" style="238" customWidth="1"/>
    <col min="14" max="14" width="12" style="259" customWidth="1"/>
    <col min="15" max="15" width="31.5703125" style="238" customWidth="1"/>
    <col min="16" max="16384" width="11.42578125" style="238"/>
  </cols>
  <sheetData>
    <row r="1" spans="2:16" ht="16.5" customHeight="1" thickBot="1"/>
    <row r="2" spans="2:16" ht="16.5" customHeight="1">
      <c r="B2" s="404" t="s">
        <v>11</v>
      </c>
      <c r="C2" s="405"/>
      <c r="D2" s="408" t="s">
        <v>5</v>
      </c>
      <c r="E2" s="409"/>
      <c r="F2" s="410"/>
      <c r="G2" s="411" t="s">
        <v>6</v>
      </c>
      <c r="H2" s="412"/>
      <c r="I2" s="412"/>
      <c r="J2" s="412"/>
      <c r="K2" s="412"/>
      <c r="L2" s="413"/>
    </row>
    <row r="3" spans="2:16" ht="16.5" customHeight="1">
      <c r="B3" s="406"/>
      <c r="C3" s="407"/>
      <c r="D3" s="414">
        <f>SUM(D5:F5)</f>
        <v>25</v>
      </c>
      <c r="E3" s="415"/>
      <c r="F3" s="416"/>
      <c r="G3" s="417">
        <f>SUM(G5:K5)</f>
        <v>75</v>
      </c>
      <c r="H3" s="418"/>
      <c r="I3" s="418"/>
      <c r="J3" s="418"/>
      <c r="K3" s="418"/>
      <c r="L3" s="419"/>
    </row>
    <row r="4" spans="2:16" ht="102" customHeight="1">
      <c r="B4" s="406"/>
      <c r="C4" s="407"/>
      <c r="D4" s="196" t="s">
        <v>1</v>
      </c>
      <c r="E4" s="197" t="s">
        <v>0</v>
      </c>
      <c r="F4" s="250" t="s">
        <v>553</v>
      </c>
      <c r="G4" s="420" t="s">
        <v>2</v>
      </c>
      <c r="H4" s="421"/>
      <c r="I4" s="422" t="s">
        <v>9</v>
      </c>
      <c r="J4" s="423"/>
      <c r="K4" s="197" t="s">
        <v>554</v>
      </c>
      <c r="L4" s="198" t="s">
        <v>12</v>
      </c>
    </row>
    <row r="5" spans="2:16">
      <c r="B5" s="406"/>
      <c r="C5" s="407"/>
      <c r="D5" s="424">
        <v>10</v>
      </c>
      <c r="E5" s="400">
        <v>10</v>
      </c>
      <c r="F5" s="426">
        <v>5</v>
      </c>
      <c r="G5" s="428">
        <f>G6+H6</f>
        <v>15</v>
      </c>
      <c r="H5" s="429"/>
      <c r="I5" s="415">
        <v>30</v>
      </c>
      <c r="J5" s="415"/>
      <c r="K5" s="400">
        <v>30</v>
      </c>
      <c r="L5" s="402">
        <f>SUM(D5:K5)</f>
        <v>100</v>
      </c>
    </row>
    <row r="6" spans="2:16">
      <c r="B6" s="406"/>
      <c r="C6" s="407"/>
      <c r="D6" s="425"/>
      <c r="E6" s="401"/>
      <c r="F6" s="427"/>
      <c r="G6" s="218">
        <v>10</v>
      </c>
      <c r="H6" s="202">
        <v>5</v>
      </c>
      <c r="I6" s="202">
        <v>15</v>
      </c>
      <c r="J6" s="249">
        <v>15</v>
      </c>
      <c r="K6" s="401"/>
      <c r="L6" s="403"/>
    </row>
    <row r="7" spans="2:16">
      <c r="B7" s="399">
        <v>1</v>
      </c>
      <c r="C7" s="398" t="s">
        <v>13</v>
      </c>
      <c r="D7" s="235">
        <f>D8/$D$5</f>
        <v>9</v>
      </c>
      <c r="E7" s="235">
        <f>E8*$E$5/100</f>
        <v>6.6666666666666652</v>
      </c>
      <c r="F7" s="235">
        <f>F8*$F$5/100</f>
        <v>5</v>
      </c>
      <c r="G7" s="391">
        <f>SUM(G8:H8)</f>
        <v>9.375</v>
      </c>
      <c r="H7" s="391"/>
      <c r="I7" s="391">
        <f>SUM(I8:J8)</f>
        <v>13.5</v>
      </c>
      <c r="J7" s="391"/>
      <c r="K7" s="235">
        <f>K8*$K$5/100</f>
        <v>29.7</v>
      </c>
      <c r="L7" s="391">
        <f>SUM(D7:K7)</f>
        <v>73.24166666666666</v>
      </c>
      <c r="N7" s="389">
        <f>L7/100</f>
        <v>0.7324166666666666</v>
      </c>
      <c r="O7" s="388" t="s">
        <v>13</v>
      </c>
    </row>
    <row r="8" spans="2:16" ht="15.75" customHeight="1">
      <c r="B8" s="399"/>
      <c r="C8" s="398"/>
      <c r="D8" s="235">
        <f>18/20*100</f>
        <v>90</v>
      </c>
      <c r="E8" s="235">
        <f>8/12*100</f>
        <v>66.666666666666657</v>
      </c>
      <c r="F8" s="235">
        <f>19/19*100</f>
        <v>100</v>
      </c>
      <c r="G8" s="235">
        <f>(15/16*100)*(G6/100)</f>
        <v>9.375</v>
      </c>
      <c r="H8" s="253">
        <v>0</v>
      </c>
      <c r="I8" s="235">
        <f>(9/10*100)*(I6/100)</f>
        <v>13.5</v>
      </c>
      <c r="J8" s="253">
        <v>0</v>
      </c>
      <c r="K8" s="241">
        <v>99</v>
      </c>
      <c r="L8" s="391"/>
      <c r="N8" s="390"/>
      <c r="O8" s="388"/>
      <c r="P8" s="383">
        <f>N7*10</f>
        <v>7.3241666666666658</v>
      </c>
    </row>
    <row r="9" spans="2:16" ht="15" customHeight="1">
      <c r="B9" s="397">
        <v>2</v>
      </c>
      <c r="C9" s="398" t="s">
        <v>26</v>
      </c>
      <c r="D9" s="235">
        <f t="shared" ref="D9:D35" si="0">D10/$D$5</f>
        <v>10</v>
      </c>
      <c r="E9" s="235">
        <f>E10*$E$5/100</f>
        <v>10</v>
      </c>
      <c r="F9" s="235">
        <f>F10*$F$5/100</f>
        <v>5</v>
      </c>
      <c r="G9" s="391">
        <f>SUM(G10:H10)</f>
        <v>15</v>
      </c>
      <c r="H9" s="391"/>
      <c r="I9" s="391">
        <f>SUM(I10:J10)</f>
        <v>15</v>
      </c>
      <c r="J9" s="391"/>
      <c r="K9" s="235">
        <f>K10*$K$5/100</f>
        <v>30</v>
      </c>
      <c r="L9" s="391">
        <f>SUM(D9:K9)</f>
        <v>85</v>
      </c>
      <c r="N9" s="391">
        <f t="shared" ref="N9" si="1">L9/100</f>
        <v>0.85</v>
      </c>
      <c r="O9" s="388" t="s">
        <v>26</v>
      </c>
      <c r="P9" s="383"/>
    </row>
    <row r="10" spans="2:16">
      <c r="B10" s="397"/>
      <c r="C10" s="398"/>
      <c r="D10" s="235">
        <f>7/7*100</f>
        <v>100</v>
      </c>
      <c r="E10" s="235">
        <f>2/2*100</f>
        <v>100</v>
      </c>
      <c r="F10" s="235">
        <f>4/4*100</f>
        <v>100</v>
      </c>
      <c r="G10" s="254">
        <v>10</v>
      </c>
      <c r="H10" s="255">
        <v>5</v>
      </c>
      <c r="I10" s="254">
        <v>15</v>
      </c>
      <c r="J10" s="256">
        <v>0</v>
      </c>
      <c r="K10" s="254">
        <v>100</v>
      </c>
      <c r="L10" s="391"/>
      <c r="N10" s="392"/>
      <c r="O10" s="388"/>
      <c r="P10" s="383">
        <f t="shared" ref="P10:P36" si="2">N9*10</f>
        <v>8.5</v>
      </c>
    </row>
    <row r="11" spans="2:16">
      <c r="B11" s="399">
        <v>3</v>
      </c>
      <c r="C11" s="398" t="s">
        <v>14</v>
      </c>
      <c r="D11" s="235">
        <f t="shared" si="0"/>
        <v>7.5</v>
      </c>
      <c r="E11" s="235">
        <f>E12*$E$5/100</f>
        <v>10</v>
      </c>
      <c r="F11" s="235">
        <f>F12*$F$5/100</f>
        <v>2.5</v>
      </c>
      <c r="G11" s="391">
        <f>SUM(G12:H12)</f>
        <v>15</v>
      </c>
      <c r="H11" s="391"/>
      <c r="I11" s="391">
        <f>SUM(I12:J12)</f>
        <v>15</v>
      </c>
      <c r="J11" s="391"/>
      <c r="K11" s="235">
        <f>K12*$K$5/100</f>
        <v>22.8</v>
      </c>
      <c r="L11" s="391">
        <f>SUM(D11:K11)</f>
        <v>72.8</v>
      </c>
      <c r="N11" s="391">
        <f t="shared" ref="N11" si="3">L11/100</f>
        <v>0.72799999999999998</v>
      </c>
      <c r="O11" s="388" t="s">
        <v>14</v>
      </c>
      <c r="P11" s="383"/>
    </row>
    <row r="12" spans="2:16" ht="15.75" customHeight="1">
      <c r="B12" s="399"/>
      <c r="C12" s="398"/>
      <c r="D12" s="235">
        <f>6/8*100</f>
        <v>75</v>
      </c>
      <c r="E12" s="235">
        <f>3/3*100</f>
        <v>100</v>
      </c>
      <c r="F12" s="264">
        <f>5/10*100</f>
        <v>50</v>
      </c>
      <c r="G12" s="235">
        <f>(1/1*100)*(G6/100)</f>
        <v>10</v>
      </c>
      <c r="H12" s="253">
        <v>5</v>
      </c>
      <c r="I12" s="254">
        <v>15</v>
      </c>
      <c r="J12" s="256">
        <v>0</v>
      </c>
      <c r="K12" s="226">
        <v>76</v>
      </c>
      <c r="L12" s="391"/>
      <c r="N12" s="392"/>
      <c r="O12" s="388"/>
      <c r="P12" s="383">
        <f t="shared" si="2"/>
        <v>7.2799999999999994</v>
      </c>
    </row>
    <row r="13" spans="2:16">
      <c r="B13" s="397">
        <v>4</v>
      </c>
      <c r="C13" s="398" t="s">
        <v>15</v>
      </c>
      <c r="D13" s="235">
        <f t="shared" si="0"/>
        <v>10</v>
      </c>
      <c r="E13" s="235">
        <f>E14*$E$5/100</f>
        <v>8</v>
      </c>
      <c r="F13" s="235">
        <f>F14*$F$5/100</f>
        <v>5</v>
      </c>
      <c r="G13" s="391">
        <f>SUM(G14:H14)</f>
        <v>8.4</v>
      </c>
      <c r="H13" s="391"/>
      <c r="I13" s="391">
        <f>SUM(I14:J14)</f>
        <v>15</v>
      </c>
      <c r="J13" s="391"/>
      <c r="K13" s="235">
        <f>K14*$K$5/100</f>
        <v>27.3</v>
      </c>
      <c r="L13" s="391">
        <f>SUM(D13:K13)</f>
        <v>73.7</v>
      </c>
      <c r="N13" s="389">
        <f t="shared" ref="N13" si="4">L13/100</f>
        <v>0.73699999999999999</v>
      </c>
      <c r="O13" s="388" t="s">
        <v>15</v>
      </c>
      <c r="P13" s="383"/>
    </row>
    <row r="14" spans="2:16">
      <c r="B14" s="397"/>
      <c r="C14" s="398"/>
      <c r="D14" s="235">
        <f>9/9*100</f>
        <v>100</v>
      </c>
      <c r="E14" s="235">
        <f>4/5*100</f>
        <v>80</v>
      </c>
      <c r="F14" s="235">
        <f>4/4*100</f>
        <v>100</v>
      </c>
      <c r="G14" s="235">
        <f>(21/25*100)*(G6/100)</f>
        <v>8.4</v>
      </c>
      <c r="H14" s="253">
        <v>0</v>
      </c>
      <c r="I14" s="235">
        <f>(7/7*100)*(I6/100)</f>
        <v>15</v>
      </c>
      <c r="J14" s="226">
        <v>0</v>
      </c>
      <c r="K14" s="244">
        <v>91</v>
      </c>
      <c r="L14" s="391"/>
      <c r="N14" s="390"/>
      <c r="O14" s="388"/>
      <c r="P14" s="383">
        <f t="shared" si="2"/>
        <v>7.37</v>
      </c>
    </row>
    <row r="15" spans="2:16">
      <c r="B15" s="399">
        <v>5</v>
      </c>
      <c r="C15" s="398" t="s">
        <v>17</v>
      </c>
      <c r="D15" s="235">
        <f t="shared" si="0"/>
        <v>10</v>
      </c>
      <c r="E15" s="235">
        <f>E16*$E$5/100</f>
        <v>10</v>
      </c>
      <c r="F15" s="235">
        <f>F16*$F$5/100</f>
        <v>4.5</v>
      </c>
      <c r="G15" s="391">
        <f>SUM(G16:H16)</f>
        <v>8.5714285714285712</v>
      </c>
      <c r="H15" s="391"/>
      <c r="I15" s="391">
        <f>SUM(I16:J16)</f>
        <v>13</v>
      </c>
      <c r="J15" s="391"/>
      <c r="K15" s="235">
        <f>K16*$K$5/100</f>
        <v>28.8</v>
      </c>
      <c r="L15" s="391">
        <f>SUM(D15:K15)</f>
        <v>74.871428571428567</v>
      </c>
      <c r="N15" s="389">
        <f t="shared" ref="N15" si="5">L15/100</f>
        <v>0.74871428571428567</v>
      </c>
      <c r="O15" s="388" t="s">
        <v>17</v>
      </c>
      <c r="P15" s="383"/>
    </row>
    <row r="16" spans="2:16">
      <c r="B16" s="399"/>
      <c r="C16" s="398"/>
      <c r="D16" s="235">
        <f>10/10*100</f>
        <v>100</v>
      </c>
      <c r="E16" s="235">
        <f>14/14*100</f>
        <v>100</v>
      </c>
      <c r="F16" s="235">
        <f>9/10*100</f>
        <v>90</v>
      </c>
      <c r="G16" s="235">
        <f>(18/21*100)*(G6/100)</f>
        <v>8.5714285714285712</v>
      </c>
      <c r="H16" s="253">
        <v>0</v>
      </c>
      <c r="I16" s="235">
        <f>(13/15*100)*(I6/100)</f>
        <v>13</v>
      </c>
      <c r="J16" s="257">
        <v>0</v>
      </c>
      <c r="K16" s="226">
        <v>96</v>
      </c>
      <c r="L16" s="391"/>
      <c r="N16" s="390"/>
      <c r="O16" s="388"/>
      <c r="P16" s="383">
        <f t="shared" si="2"/>
        <v>7.4871428571428567</v>
      </c>
    </row>
    <row r="17" spans="2:16">
      <c r="B17" s="397">
        <v>6</v>
      </c>
      <c r="C17" s="398" t="s">
        <v>18</v>
      </c>
      <c r="D17" s="235">
        <f t="shared" si="0"/>
        <v>1.6666666666666665</v>
      </c>
      <c r="E17" s="235">
        <f>E18*$E$5/100</f>
        <v>0</v>
      </c>
      <c r="F17" s="235">
        <f>F18*$F$5/100</f>
        <v>3.75</v>
      </c>
      <c r="G17" s="391">
        <f>SUM(G18:H18)</f>
        <v>6.25</v>
      </c>
      <c r="H17" s="391"/>
      <c r="I17" s="391">
        <f>SUM(I18:J18)</f>
        <v>5.9090909090909083</v>
      </c>
      <c r="J17" s="391"/>
      <c r="K17" s="235">
        <f>K18*$K$5/100</f>
        <v>0</v>
      </c>
      <c r="L17" s="391">
        <f>SUM(D17:K17)</f>
        <v>17.575757575757574</v>
      </c>
      <c r="N17" s="393">
        <f t="shared" ref="N17" si="6">L17/100</f>
        <v>0.17575757575757575</v>
      </c>
      <c r="O17" s="388" t="s">
        <v>18</v>
      </c>
      <c r="P17" s="383"/>
    </row>
    <row r="18" spans="2:16">
      <c r="B18" s="397"/>
      <c r="C18" s="398"/>
      <c r="D18" s="235">
        <f>2/12*100</f>
        <v>16.666666666666664</v>
      </c>
      <c r="E18" s="235">
        <f>0/6*100</f>
        <v>0</v>
      </c>
      <c r="F18" s="235">
        <f>6/8*100</f>
        <v>75</v>
      </c>
      <c r="G18" s="235">
        <f>(20/32*100)*(G6/100)</f>
        <v>6.25</v>
      </c>
      <c r="H18" s="253">
        <v>0</v>
      </c>
      <c r="I18" s="235">
        <f>(13/33*100)*(I6/100)</f>
        <v>5.9090909090909083</v>
      </c>
      <c r="J18" s="257">
        <v>0</v>
      </c>
      <c r="K18" s="253">
        <v>0</v>
      </c>
      <c r="L18" s="391"/>
      <c r="N18" s="394"/>
      <c r="O18" s="388"/>
      <c r="P18" s="383">
        <f t="shared" si="2"/>
        <v>1.7575757575757576</v>
      </c>
    </row>
    <row r="19" spans="2:16">
      <c r="B19" s="399">
        <v>7</v>
      </c>
      <c r="C19" s="398" t="s">
        <v>19</v>
      </c>
      <c r="D19" s="235">
        <f t="shared" si="0"/>
        <v>6.6666666666666661</v>
      </c>
      <c r="E19" s="235">
        <f>E20*$E$5/100</f>
        <v>0</v>
      </c>
      <c r="F19" s="235">
        <f>F20*$F$5/100</f>
        <v>4.1666666666666679</v>
      </c>
      <c r="G19" s="391">
        <f>SUM(G20:H20)</f>
        <v>0</v>
      </c>
      <c r="H19" s="391"/>
      <c r="I19" s="391">
        <f>SUM(I20:J20)</f>
        <v>15</v>
      </c>
      <c r="J19" s="391"/>
      <c r="K19" s="235">
        <f>K20*$K$5/100</f>
        <v>21.9</v>
      </c>
      <c r="L19" s="391">
        <f>SUM(D19:K19)</f>
        <v>47.733333333333334</v>
      </c>
      <c r="N19" s="395">
        <f t="shared" ref="N19" si="7">L19/100</f>
        <v>0.47733333333333333</v>
      </c>
      <c r="O19" s="388" t="s">
        <v>19</v>
      </c>
      <c r="P19" s="383"/>
    </row>
    <row r="20" spans="2:16">
      <c r="B20" s="399"/>
      <c r="C20" s="398"/>
      <c r="D20" s="235">
        <f>6/9*100</f>
        <v>66.666666666666657</v>
      </c>
      <c r="E20" s="235">
        <f>0/2*100</f>
        <v>0</v>
      </c>
      <c r="F20" s="235">
        <f>5/6*100</f>
        <v>83.333333333333343</v>
      </c>
      <c r="G20" s="235">
        <f>(0/15*100)*(G6/100)</f>
        <v>0</v>
      </c>
      <c r="H20" s="253">
        <v>0</v>
      </c>
      <c r="I20" s="235">
        <f>(1/1*100)*(I6/100)</f>
        <v>15</v>
      </c>
      <c r="J20" s="257">
        <v>0</v>
      </c>
      <c r="K20" s="226">
        <v>73</v>
      </c>
      <c r="L20" s="391"/>
      <c r="N20" s="396"/>
      <c r="O20" s="388"/>
      <c r="P20" s="383">
        <f t="shared" si="2"/>
        <v>4.7733333333333334</v>
      </c>
    </row>
    <row r="21" spans="2:16">
      <c r="B21" s="397">
        <v>8</v>
      </c>
      <c r="C21" s="398" t="s">
        <v>20</v>
      </c>
      <c r="D21" s="235">
        <f t="shared" si="0"/>
        <v>5</v>
      </c>
      <c r="E21" s="235">
        <f>E22*$E$5/100</f>
        <v>0</v>
      </c>
      <c r="F21" s="235">
        <f>F22*$F$5/100</f>
        <v>5</v>
      </c>
      <c r="G21" s="391">
        <f>SUM(G22:H22)</f>
        <v>8.3333333333333339</v>
      </c>
      <c r="H21" s="391"/>
      <c r="I21" s="391">
        <f>SUM(I22:J22)</f>
        <v>6.9421487603305785</v>
      </c>
      <c r="J21" s="391"/>
      <c r="K21" s="235">
        <f>K22*$K$5/100</f>
        <v>21.6</v>
      </c>
      <c r="L21" s="391">
        <f>SUM(D21:K21)</f>
        <v>46.875482093663919</v>
      </c>
      <c r="N21" s="395">
        <f t="shared" ref="N21" si="8">L21/100</f>
        <v>0.46875482093663917</v>
      </c>
      <c r="O21" s="388" t="s">
        <v>20</v>
      </c>
      <c r="P21" s="383"/>
    </row>
    <row r="22" spans="2:16">
      <c r="B22" s="397"/>
      <c r="C22" s="398"/>
      <c r="D22" s="235">
        <f>6/12*100</f>
        <v>50</v>
      </c>
      <c r="E22" s="235">
        <f>0/3*100</f>
        <v>0</v>
      </c>
      <c r="F22" s="235">
        <f>6/6*100</f>
        <v>100</v>
      </c>
      <c r="G22" s="235">
        <f>(15/18*100)*(G6/100)</f>
        <v>8.3333333333333339</v>
      </c>
      <c r="H22" s="253">
        <v>0</v>
      </c>
      <c r="I22" s="235">
        <f>(56/121*100)*(I6/100)</f>
        <v>6.9421487603305785</v>
      </c>
      <c r="J22" s="257">
        <v>0</v>
      </c>
      <c r="K22" s="226">
        <v>72</v>
      </c>
      <c r="L22" s="391"/>
      <c r="N22" s="396"/>
      <c r="O22" s="388"/>
      <c r="P22" s="383">
        <f t="shared" si="2"/>
        <v>4.6875482093663914</v>
      </c>
    </row>
    <row r="23" spans="2:16">
      <c r="B23" s="399">
        <v>9</v>
      </c>
      <c r="C23" s="398" t="s">
        <v>21</v>
      </c>
      <c r="D23" s="235">
        <f t="shared" si="0"/>
        <v>7.2727272727272734</v>
      </c>
      <c r="E23" s="235">
        <f>E24*$E$5/100</f>
        <v>8</v>
      </c>
      <c r="F23" s="235">
        <f>F24*$F$5/100</f>
        <v>5</v>
      </c>
      <c r="G23" s="391">
        <f>SUM(G24:H24)</f>
        <v>9.2857142857142865</v>
      </c>
      <c r="H23" s="391"/>
      <c r="I23" s="391">
        <f>SUM(I24:J24)</f>
        <v>15</v>
      </c>
      <c r="J23" s="391"/>
      <c r="K23" s="235">
        <f>K24*$K$5/100</f>
        <v>29.1</v>
      </c>
      <c r="L23" s="391">
        <f>SUM(D23:K23)</f>
        <v>73.658441558441552</v>
      </c>
      <c r="N23" s="391">
        <f t="shared" ref="N23" si="9">L23/100</f>
        <v>0.73658441558441556</v>
      </c>
      <c r="O23" s="388" t="s">
        <v>21</v>
      </c>
      <c r="P23" s="383"/>
    </row>
    <row r="24" spans="2:16">
      <c r="B24" s="399"/>
      <c r="C24" s="398"/>
      <c r="D24" s="229">
        <f>8/11*100</f>
        <v>72.727272727272734</v>
      </c>
      <c r="E24" s="235">
        <f>4/5*100</f>
        <v>80</v>
      </c>
      <c r="F24" s="235">
        <f>8/8*100</f>
        <v>100</v>
      </c>
      <c r="G24" s="235">
        <f>(13/14*100)*(G6/100)</f>
        <v>9.2857142857142865</v>
      </c>
      <c r="H24" s="253">
        <v>0</v>
      </c>
      <c r="I24" s="254">
        <v>15</v>
      </c>
      <c r="J24" s="256">
        <v>0</v>
      </c>
      <c r="K24" s="226">
        <v>97</v>
      </c>
      <c r="L24" s="391"/>
      <c r="N24" s="392"/>
      <c r="O24" s="388"/>
      <c r="P24" s="383">
        <f t="shared" si="2"/>
        <v>7.3658441558441554</v>
      </c>
    </row>
    <row r="25" spans="2:16">
      <c r="B25" s="397">
        <v>10</v>
      </c>
      <c r="C25" s="398" t="s">
        <v>22</v>
      </c>
      <c r="D25" s="235">
        <f t="shared" si="0"/>
        <v>8.3333333333333339</v>
      </c>
      <c r="E25" s="235">
        <f>E26*$E$5/100</f>
        <v>10</v>
      </c>
      <c r="F25" s="235">
        <f>F26*$F$5/100</f>
        <v>4.0909090909090908</v>
      </c>
      <c r="G25" s="391">
        <f>SUM(G26:H26)</f>
        <v>14.166666666666666</v>
      </c>
      <c r="H25" s="391"/>
      <c r="I25" s="391">
        <f>SUM(I26:J26)</f>
        <v>10.199999999999999</v>
      </c>
      <c r="J25" s="391"/>
      <c r="K25" s="235">
        <f>K26*$K$5/100</f>
        <v>21.6</v>
      </c>
      <c r="L25" s="391">
        <f>SUM(D25:K25)</f>
        <v>68.390909090909105</v>
      </c>
      <c r="N25" s="391">
        <f t="shared" ref="N25" si="10">L25/100</f>
        <v>0.68390909090909102</v>
      </c>
      <c r="O25" s="388" t="s">
        <v>22</v>
      </c>
      <c r="P25" s="383"/>
    </row>
    <row r="26" spans="2:16">
      <c r="B26" s="397"/>
      <c r="C26" s="398"/>
      <c r="D26" s="235">
        <f>10/12*100</f>
        <v>83.333333333333343</v>
      </c>
      <c r="E26" s="235">
        <f>2/2*100</f>
        <v>100</v>
      </c>
      <c r="F26" s="235">
        <f>9/11*100</f>
        <v>81.818181818181827</v>
      </c>
      <c r="G26" s="235">
        <f>(11/12*100)*(G6/100)</f>
        <v>9.1666666666666661</v>
      </c>
      <c r="H26" s="253">
        <v>5</v>
      </c>
      <c r="I26" s="235">
        <f>(17/25*100)*(I6/100)</f>
        <v>10.199999999999999</v>
      </c>
      <c r="J26" s="257">
        <v>0</v>
      </c>
      <c r="K26" s="226">
        <v>72</v>
      </c>
      <c r="L26" s="391"/>
      <c r="N26" s="392"/>
      <c r="O26" s="388"/>
      <c r="P26" s="383">
        <f t="shared" si="2"/>
        <v>6.8390909090909098</v>
      </c>
    </row>
    <row r="27" spans="2:16">
      <c r="B27" s="399">
        <v>11</v>
      </c>
      <c r="C27" s="398" t="s">
        <v>23</v>
      </c>
      <c r="D27" s="235">
        <f t="shared" si="0"/>
        <v>9.0909090909090899</v>
      </c>
      <c r="E27" s="235">
        <f>E28*$E$5/100</f>
        <v>7.5</v>
      </c>
      <c r="F27" s="235">
        <f>F28*$F$5/100</f>
        <v>3.75</v>
      </c>
      <c r="G27" s="391">
        <f>SUM(G28:H28)</f>
        <v>15</v>
      </c>
      <c r="H27" s="391"/>
      <c r="I27" s="391">
        <f>SUM(I28:J28)</f>
        <v>15</v>
      </c>
      <c r="J27" s="391"/>
      <c r="K27" s="235">
        <f>K28*$K$5/100</f>
        <v>29.4</v>
      </c>
      <c r="L27" s="391">
        <f>SUM(D27:K27)</f>
        <v>79.740909090909099</v>
      </c>
      <c r="N27" s="391">
        <f t="shared" ref="N27" si="11">L27/100</f>
        <v>0.79740909090909096</v>
      </c>
      <c r="O27" s="388" t="s">
        <v>23</v>
      </c>
      <c r="P27" s="383"/>
    </row>
    <row r="28" spans="2:16">
      <c r="B28" s="399"/>
      <c r="C28" s="398"/>
      <c r="D28" s="235">
        <f>10/11*100</f>
        <v>90.909090909090907</v>
      </c>
      <c r="E28" s="235">
        <f>3/4*100</f>
        <v>75</v>
      </c>
      <c r="F28" s="235">
        <f>3/4*100</f>
        <v>75</v>
      </c>
      <c r="G28" s="254">
        <v>10</v>
      </c>
      <c r="H28" s="255">
        <v>5</v>
      </c>
      <c r="I28" s="254">
        <v>15</v>
      </c>
      <c r="J28" s="256">
        <v>0</v>
      </c>
      <c r="K28" s="226">
        <v>98</v>
      </c>
      <c r="L28" s="391"/>
      <c r="N28" s="392"/>
      <c r="O28" s="388"/>
      <c r="P28" s="383">
        <f t="shared" si="2"/>
        <v>7.9740909090909096</v>
      </c>
    </row>
    <row r="29" spans="2:16">
      <c r="B29" s="397">
        <v>12</v>
      </c>
      <c r="C29" s="398" t="s">
        <v>24</v>
      </c>
      <c r="D29" s="235">
        <f t="shared" si="0"/>
        <v>9.0909090909090899</v>
      </c>
      <c r="E29" s="235">
        <f>E30*$E$5/100</f>
        <v>6.6666666666666652</v>
      </c>
      <c r="F29" s="235">
        <f>F30*$F$5/100</f>
        <v>4</v>
      </c>
      <c r="G29" s="391">
        <f>SUM(G30:H30)</f>
        <v>5.625</v>
      </c>
      <c r="H29" s="391"/>
      <c r="I29" s="391">
        <f>SUM(I30:J30)</f>
        <v>12</v>
      </c>
      <c r="J29" s="391"/>
      <c r="K29" s="235">
        <f>K30*$K$5/100</f>
        <v>26.1</v>
      </c>
      <c r="L29" s="391">
        <f>SUM(D29:K29)</f>
        <v>63.482575757575752</v>
      </c>
      <c r="N29" s="391">
        <f t="shared" ref="N29" si="12">L29/100</f>
        <v>0.63482575757575754</v>
      </c>
      <c r="O29" s="388" t="s">
        <v>24</v>
      </c>
      <c r="P29" s="383"/>
    </row>
    <row r="30" spans="2:16">
      <c r="B30" s="397"/>
      <c r="C30" s="398"/>
      <c r="D30" s="235">
        <f>10/11*100</f>
        <v>90.909090909090907</v>
      </c>
      <c r="E30" s="235">
        <f>4/6*100</f>
        <v>66.666666666666657</v>
      </c>
      <c r="F30" s="235">
        <f>8/10*100</f>
        <v>80</v>
      </c>
      <c r="G30" s="235">
        <f>(9/16*100)*(G6/100)</f>
        <v>5.625</v>
      </c>
      <c r="H30" s="253">
        <v>0</v>
      </c>
      <c r="I30" s="235">
        <f>(8/10*100)*(I6/100)</f>
        <v>12</v>
      </c>
      <c r="J30" s="257">
        <v>0</v>
      </c>
      <c r="K30" s="226">
        <v>87</v>
      </c>
      <c r="L30" s="391"/>
      <c r="N30" s="392"/>
      <c r="O30" s="388"/>
      <c r="P30" s="383">
        <f t="shared" si="2"/>
        <v>6.3482575757575752</v>
      </c>
    </row>
    <row r="31" spans="2:16">
      <c r="B31" s="399">
        <v>13</v>
      </c>
      <c r="C31" s="398" t="s">
        <v>25</v>
      </c>
      <c r="D31" s="235">
        <f t="shared" si="0"/>
        <v>6.3157894736842106</v>
      </c>
      <c r="E31" s="235">
        <f>E32/$E$5</f>
        <v>7</v>
      </c>
      <c r="F31" s="235">
        <f>F32*$F$5/100</f>
        <v>3.8888888888888893</v>
      </c>
      <c r="G31" s="391">
        <f>SUM(G32:H32)</f>
        <v>5.7142857142857144</v>
      </c>
      <c r="H31" s="391"/>
      <c r="I31" s="391">
        <f>SUM(I32:J32)</f>
        <v>15</v>
      </c>
      <c r="J31" s="391"/>
      <c r="K31" s="235">
        <f>K32*$K$5/100</f>
        <v>29.4</v>
      </c>
      <c r="L31" s="391">
        <f>SUM(D31:K31)</f>
        <v>67.318964076858805</v>
      </c>
      <c r="N31" s="391">
        <f t="shared" ref="N31" si="13">L31/100</f>
        <v>0.673189640768588</v>
      </c>
      <c r="O31" s="388" t="s">
        <v>25</v>
      </c>
      <c r="P31" s="383"/>
    </row>
    <row r="32" spans="2:16">
      <c r="B32" s="399"/>
      <c r="C32" s="398"/>
      <c r="D32" s="235">
        <f>12/19*100</f>
        <v>63.157894736842103</v>
      </c>
      <c r="E32" s="235">
        <f>7/10*100</f>
        <v>70</v>
      </c>
      <c r="F32" s="235">
        <f>7/9*100</f>
        <v>77.777777777777786</v>
      </c>
      <c r="G32" s="235">
        <f>(4/7*100)*(G6/100)</f>
        <v>5.7142857142857144</v>
      </c>
      <c r="H32" s="253">
        <v>0</v>
      </c>
      <c r="I32" s="254">
        <v>15</v>
      </c>
      <c r="J32" s="257">
        <v>0</v>
      </c>
      <c r="K32" s="226">
        <v>98</v>
      </c>
      <c r="L32" s="391"/>
      <c r="N32" s="392"/>
      <c r="O32" s="388"/>
      <c r="P32" s="383">
        <f t="shared" si="2"/>
        <v>6.7318964076858805</v>
      </c>
    </row>
    <row r="33" spans="2:16">
      <c r="B33" s="397">
        <v>14</v>
      </c>
      <c r="C33" s="398" t="s">
        <v>423</v>
      </c>
      <c r="D33" s="235">
        <f t="shared" si="0"/>
        <v>8.75</v>
      </c>
      <c r="E33" s="235">
        <f>E34*$E$5/100</f>
        <v>5</v>
      </c>
      <c r="F33" s="235">
        <f>F34*$F$5/100</f>
        <v>2.5</v>
      </c>
      <c r="G33" s="391">
        <f>SUM(G34:H34)</f>
        <v>15</v>
      </c>
      <c r="H33" s="391"/>
      <c r="I33" s="391">
        <f>SUM(I34:J34)</f>
        <v>30</v>
      </c>
      <c r="J33" s="391"/>
      <c r="K33" s="235">
        <f>K34*$K$5/100</f>
        <v>30</v>
      </c>
      <c r="L33" s="391">
        <f>SUM(D33:K33)</f>
        <v>91.25</v>
      </c>
      <c r="N33" s="391">
        <f t="shared" ref="N33" si="14">L33/100</f>
        <v>0.91249999999999998</v>
      </c>
      <c r="O33" s="388" t="s">
        <v>423</v>
      </c>
      <c r="P33" s="383"/>
    </row>
    <row r="34" spans="2:16">
      <c r="B34" s="397"/>
      <c r="C34" s="398"/>
      <c r="D34" s="258">
        <f>7/8*100</f>
        <v>87.5</v>
      </c>
      <c r="E34" s="226">
        <f>1/2*100</f>
        <v>50</v>
      </c>
      <c r="F34" s="235">
        <f>2/4*100</f>
        <v>50</v>
      </c>
      <c r="G34" s="254">
        <v>10</v>
      </c>
      <c r="H34" s="255">
        <v>5</v>
      </c>
      <c r="I34" s="254">
        <v>15</v>
      </c>
      <c r="J34" s="256">
        <v>15</v>
      </c>
      <c r="K34" s="256">
        <v>100</v>
      </c>
      <c r="L34" s="391"/>
      <c r="N34" s="392"/>
      <c r="O34" s="388"/>
      <c r="P34" s="383">
        <f t="shared" si="2"/>
        <v>9.125</v>
      </c>
    </row>
    <row r="35" spans="2:16">
      <c r="B35" s="399">
        <v>15</v>
      </c>
      <c r="C35" s="398" t="s">
        <v>536</v>
      </c>
      <c r="D35" s="235">
        <f t="shared" si="0"/>
        <v>10</v>
      </c>
      <c r="E35" s="235">
        <f>E36*$E$5/100</f>
        <v>10</v>
      </c>
      <c r="F35" s="235">
        <f>F36*$F$5/100</f>
        <v>5</v>
      </c>
      <c r="G35" s="391">
        <f>SUM(G36:H36)</f>
        <v>15</v>
      </c>
      <c r="H35" s="391"/>
      <c r="I35" s="391">
        <f>SUM(I36:J36)</f>
        <v>15</v>
      </c>
      <c r="J35" s="391"/>
      <c r="K35" s="235">
        <f>K36*$K$5/100</f>
        <v>30</v>
      </c>
      <c r="L35" s="391">
        <f>SUM(D35:K35)</f>
        <v>85</v>
      </c>
      <c r="N35" s="391">
        <f t="shared" ref="N35" si="15">L35/100</f>
        <v>0.85</v>
      </c>
      <c r="O35" s="388" t="s">
        <v>536</v>
      </c>
      <c r="P35" s="383"/>
    </row>
    <row r="36" spans="2:16">
      <c r="B36" s="399"/>
      <c r="C36" s="398"/>
      <c r="D36" s="258">
        <f>8/8*100</f>
        <v>100</v>
      </c>
      <c r="E36" s="226">
        <f>2/2*100</f>
        <v>100</v>
      </c>
      <c r="F36" s="235">
        <f>3/3*100</f>
        <v>100</v>
      </c>
      <c r="G36" s="254">
        <v>10</v>
      </c>
      <c r="H36" s="255">
        <v>5</v>
      </c>
      <c r="I36" s="254">
        <v>15</v>
      </c>
      <c r="J36" s="256">
        <v>0</v>
      </c>
      <c r="K36" s="256">
        <v>100</v>
      </c>
      <c r="L36" s="391"/>
      <c r="N36" s="392"/>
      <c r="O36" s="388"/>
      <c r="P36" s="383">
        <f t="shared" si="2"/>
        <v>8.5</v>
      </c>
    </row>
  </sheetData>
  <mergeCells count="119">
    <mergeCell ref="B9:B10"/>
    <mergeCell ref="C9:C10"/>
    <mergeCell ref="G9:H9"/>
    <mergeCell ref="I9:J9"/>
    <mergeCell ref="L9:L10"/>
    <mergeCell ref="K5:K6"/>
    <mergeCell ref="L5:L6"/>
    <mergeCell ref="B7:B8"/>
    <mergeCell ref="C7:C8"/>
    <mergeCell ref="G7:H7"/>
    <mergeCell ref="I7:J7"/>
    <mergeCell ref="L7:L8"/>
    <mergeCell ref="B2:C6"/>
    <mergeCell ref="D2:F2"/>
    <mergeCell ref="G2:L2"/>
    <mergeCell ref="D3:F3"/>
    <mergeCell ref="G3:L3"/>
    <mergeCell ref="G4:H4"/>
    <mergeCell ref="I4:J4"/>
    <mergeCell ref="D5:D6"/>
    <mergeCell ref="E5:E6"/>
    <mergeCell ref="F5:F6"/>
    <mergeCell ref="G5:H5"/>
    <mergeCell ref="I5:J5"/>
    <mergeCell ref="B15:B16"/>
    <mergeCell ref="C15:C16"/>
    <mergeCell ref="G15:H15"/>
    <mergeCell ref="I15:J15"/>
    <mergeCell ref="L15:L16"/>
    <mergeCell ref="B11:B12"/>
    <mergeCell ref="C11:C12"/>
    <mergeCell ref="G11:H11"/>
    <mergeCell ref="I11:J11"/>
    <mergeCell ref="L11:L12"/>
    <mergeCell ref="B13:B14"/>
    <mergeCell ref="C13:C14"/>
    <mergeCell ref="G13:H13"/>
    <mergeCell ref="I13:J13"/>
    <mergeCell ref="L13:L14"/>
    <mergeCell ref="I21:J21"/>
    <mergeCell ref="L21:L22"/>
    <mergeCell ref="B23:B24"/>
    <mergeCell ref="C23:C24"/>
    <mergeCell ref="G23:H23"/>
    <mergeCell ref="I23:J23"/>
    <mergeCell ref="L23:L24"/>
    <mergeCell ref="B17:B18"/>
    <mergeCell ref="C17:C18"/>
    <mergeCell ref="G17:H17"/>
    <mergeCell ref="I17:J17"/>
    <mergeCell ref="L17:L18"/>
    <mergeCell ref="B19:B20"/>
    <mergeCell ref="C19:C20"/>
    <mergeCell ref="G19:H19"/>
    <mergeCell ref="I19:J19"/>
    <mergeCell ref="L19:L20"/>
    <mergeCell ref="B35:B36"/>
    <mergeCell ref="C35:C36"/>
    <mergeCell ref="G35:H35"/>
    <mergeCell ref="I35:J35"/>
    <mergeCell ref="L35:L36"/>
    <mergeCell ref="B29:B30"/>
    <mergeCell ref="C29:C30"/>
    <mergeCell ref="G29:H29"/>
    <mergeCell ref="I29:J29"/>
    <mergeCell ref="L29:L30"/>
    <mergeCell ref="B31:B32"/>
    <mergeCell ref="C31:C32"/>
    <mergeCell ref="G31:H31"/>
    <mergeCell ref="I31:J31"/>
    <mergeCell ref="L31:L32"/>
    <mergeCell ref="O21:O22"/>
    <mergeCell ref="O23:O24"/>
    <mergeCell ref="O7:O8"/>
    <mergeCell ref="O9:O10"/>
    <mergeCell ref="O11:O12"/>
    <mergeCell ref="O13:O14"/>
    <mergeCell ref="B33:B34"/>
    <mergeCell ref="C33:C34"/>
    <mergeCell ref="G33:H33"/>
    <mergeCell ref="I33:J33"/>
    <mergeCell ref="L33:L34"/>
    <mergeCell ref="B25:B26"/>
    <mergeCell ref="C25:C26"/>
    <mergeCell ref="G25:H25"/>
    <mergeCell ref="I25:J25"/>
    <mergeCell ref="L25:L26"/>
    <mergeCell ref="B27:B28"/>
    <mergeCell ref="C27:C28"/>
    <mergeCell ref="G27:H27"/>
    <mergeCell ref="I27:J27"/>
    <mergeCell ref="L27:L28"/>
    <mergeCell ref="B21:B22"/>
    <mergeCell ref="C21:C22"/>
    <mergeCell ref="G21:H21"/>
    <mergeCell ref="O35:O36"/>
    <mergeCell ref="N7:N8"/>
    <mergeCell ref="N9:N10"/>
    <mergeCell ref="N11:N12"/>
    <mergeCell ref="N13:N14"/>
    <mergeCell ref="N15:N16"/>
    <mergeCell ref="N17:N18"/>
    <mergeCell ref="N19:N20"/>
    <mergeCell ref="N21:N22"/>
    <mergeCell ref="N23:N24"/>
    <mergeCell ref="N25:N26"/>
    <mergeCell ref="N27:N28"/>
    <mergeCell ref="N29:N30"/>
    <mergeCell ref="N31:N32"/>
    <mergeCell ref="N33:N34"/>
    <mergeCell ref="N35:N36"/>
    <mergeCell ref="O25:O26"/>
    <mergeCell ref="O27:O28"/>
    <mergeCell ref="O29:O30"/>
    <mergeCell ref="O31:O32"/>
    <mergeCell ref="O33:O34"/>
    <mergeCell ref="O15:O16"/>
    <mergeCell ref="O17:O18"/>
    <mergeCell ref="O19:O20"/>
  </mergeCells>
  <pageMargins left="0.70866141732283472" right="0.70866141732283472" top="0.15748031496062992" bottom="0.15748031496062992" header="0.19685039370078741" footer="0.15748031496062992"/>
  <pageSetup paperSize="14"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zoomScaleNormal="100" workbookViewId="0">
      <selection activeCell="I6" sqref="I6"/>
    </sheetView>
  </sheetViews>
  <sheetFormatPr baseColWidth="10" defaultRowHeight="48" customHeight="1"/>
  <cols>
    <col min="1" max="1" width="31.5703125" style="22" customWidth="1"/>
    <col min="2" max="2" width="33" style="22" customWidth="1"/>
    <col min="3" max="3" width="12.140625" style="57" customWidth="1"/>
    <col min="4" max="4" width="28.5703125" style="22" customWidth="1"/>
    <col min="5" max="5" width="29.28515625" style="22" customWidth="1"/>
    <col min="6" max="16384" width="11.42578125" style="22"/>
  </cols>
  <sheetData>
    <row r="1" spans="1:6" s="57" customFormat="1" ht="53.25" customHeight="1">
      <c r="A1" s="21" t="s">
        <v>31</v>
      </c>
      <c r="B1" s="21" t="s">
        <v>32</v>
      </c>
      <c r="C1" s="21" t="s">
        <v>33</v>
      </c>
      <c r="D1" s="21" t="s">
        <v>34</v>
      </c>
      <c r="E1" s="21" t="s">
        <v>155</v>
      </c>
      <c r="F1" s="21" t="s">
        <v>35</v>
      </c>
    </row>
    <row r="2" spans="1:6" ht="48" customHeight="1">
      <c r="A2" s="23" t="s">
        <v>36</v>
      </c>
      <c r="B2" s="24" t="s">
        <v>37</v>
      </c>
      <c r="C2" s="25" t="s">
        <v>38</v>
      </c>
      <c r="D2" s="26" t="s">
        <v>39</v>
      </c>
      <c r="E2" s="27" t="s">
        <v>40</v>
      </c>
      <c r="F2" s="28">
        <v>100</v>
      </c>
    </row>
    <row r="3" spans="1:6" ht="48" customHeight="1">
      <c r="A3" s="23" t="s">
        <v>36</v>
      </c>
      <c r="B3" s="29" t="s">
        <v>41</v>
      </c>
      <c r="C3" s="25" t="s">
        <v>42</v>
      </c>
      <c r="D3" s="26" t="s">
        <v>43</v>
      </c>
      <c r="E3" s="27" t="s">
        <v>44</v>
      </c>
      <c r="F3" s="30">
        <v>100</v>
      </c>
    </row>
    <row r="4" spans="1:6" ht="48" customHeight="1">
      <c r="A4" s="23" t="s">
        <v>36</v>
      </c>
      <c r="B4" s="29" t="s">
        <v>41</v>
      </c>
      <c r="C4" s="25" t="s">
        <v>45</v>
      </c>
      <c r="D4" s="26" t="s">
        <v>43</v>
      </c>
      <c r="E4" s="27" t="s">
        <v>46</v>
      </c>
      <c r="F4" s="30">
        <v>98</v>
      </c>
    </row>
    <row r="5" spans="1:6" ht="48" customHeight="1">
      <c r="A5" s="23" t="s">
        <v>36</v>
      </c>
      <c r="B5" s="24" t="s">
        <v>47</v>
      </c>
      <c r="C5" s="25" t="s">
        <v>48</v>
      </c>
      <c r="D5" s="26" t="s">
        <v>49</v>
      </c>
      <c r="E5" s="27" t="s">
        <v>149</v>
      </c>
      <c r="F5" s="30">
        <v>92</v>
      </c>
    </row>
    <row r="6" spans="1:6" ht="48" customHeight="1">
      <c r="A6" s="23" t="s">
        <v>36</v>
      </c>
      <c r="B6" s="24" t="s">
        <v>50</v>
      </c>
      <c r="C6" s="25" t="s">
        <v>51</v>
      </c>
      <c r="D6" s="26" t="s">
        <v>52</v>
      </c>
      <c r="E6" s="27" t="s">
        <v>150</v>
      </c>
      <c r="F6" s="30">
        <v>89</v>
      </c>
    </row>
    <row r="7" spans="1:6" ht="48" customHeight="1">
      <c r="A7" s="23" t="s">
        <v>36</v>
      </c>
      <c r="B7" s="29" t="s">
        <v>53</v>
      </c>
      <c r="C7" s="25" t="s">
        <v>54</v>
      </c>
      <c r="D7" s="26" t="s">
        <v>55</v>
      </c>
      <c r="E7" s="31" t="s">
        <v>56</v>
      </c>
      <c r="F7" s="30">
        <v>100</v>
      </c>
    </row>
    <row r="8" spans="1:6" ht="48" customHeight="1">
      <c r="A8" s="23" t="s">
        <v>36</v>
      </c>
      <c r="B8" s="29" t="s">
        <v>53</v>
      </c>
      <c r="C8" s="25" t="s">
        <v>57</v>
      </c>
      <c r="D8" s="26" t="s">
        <v>58</v>
      </c>
      <c r="E8" s="27" t="s">
        <v>59</v>
      </c>
      <c r="F8" s="30">
        <v>100</v>
      </c>
    </row>
    <row r="9" spans="1:6" ht="48" customHeight="1">
      <c r="A9" s="32" t="s">
        <v>60</v>
      </c>
      <c r="B9" s="33" t="s">
        <v>61</v>
      </c>
      <c r="C9" s="34">
        <v>1</v>
      </c>
      <c r="D9" s="32" t="s">
        <v>62</v>
      </c>
      <c r="E9" s="32" t="s">
        <v>63</v>
      </c>
      <c r="F9" s="35">
        <v>32</v>
      </c>
    </row>
    <row r="10" spans="1:6" ht="48" customHeight="1">
      <c r="A10" s="32" t="s">
        <v>60</v>
      </c>
      <c r="B10" s="33" t="s">
        <v>64</v>
      </c>
      <c r="C10" s="34">
        <v>2</v>
      </c>
      <c r="D10" s="32" t="s">
        <v>65</v>
      </c>
      <c r="E10" s="32" t="s">
        <v>66</v>
      </c>
      <c r="F10" s="35">
        <v>50</v>
      </c>
    </row>
    <row r="11" spans="1:6" ht="48" customHeight="1">
      <c r="A11" s="32" t="s">
        <v>60</v>
      </c>
      <c r="B11" s="33" t="s">
        <v>67</v>
      </c>
      <c r="C11" s="34">
        <v>3</v>
      </c>
      <c r="D11" s="32" t="s">
        <v>65</v>
      </c>
      <c r="E11" s="32" t="s">
        <v>66</v>
      </c>
      <c r="F11" s="36">
        <v>66</v>
      </c>
    </row>
    <row r="12" spans="1:6" ht="48" customHeight="1">
      <c r="A12" s="32" t="s">
        <v>60</v>
      </c>
      <c r="B12" s="33" t="s">
        <v>68</v>
      </c>
      <c r="C12" s="34">
        <v>4</v>
      </c>
      <c r="D12" s="32" t="s">
        <v>69</v>
      </c>
      <c r="E12" s="32" t="s">
        <v>70</v>
      </c>
      <c r="F12" s="35">
        <v>33.299999999999997</v>
      </c>
    </row>
    <row r="13" spans="1:6" ht="48" customHeight="1">
      <c r="A13" s="32" t="s">
        <v>60</v>
      </c>
      <c r="B13" s="33" t="s">
        <v>71</v>
      </c>
      <c r="C13" s="34">
        <v>5</v>
      </c>
      <c r="D13" s="32" t="s">
        <v>72</v>
      </c>
      <c r="E13" s="32" t="s">
        <v>73</v>
      </c>
      <c r="F13" s="35">
        <v>100</v>
      </c>
    </row>
    <row r="14" spans="1:6" ht="48" customHeight="1">
      <c r="A14" s="32" t="s">
        <v>60</v>
      </c>
      <c r="B14" s="33" t="s">
        <v>74</v>
      </c>
      <c r="C14" s="34">
        <v>6</v>
      </c>
      <c r="D14" s="32" t="s">
        <v>75</v>
      </c>
      <c r="E14" s="32" t="s">
        <v>76</v>
      </c>
      <c r="F14" s="35">
        <v>0</v>
      </c>
    </row>
    <row r="15" spans="1:6" ht="48" customHeight="1">
      <c r="A15" s="32" t="s">
        <v>60</v>
      </c>
      <c r="B15" s="33" t="s">
        <v>77</v>
      </c>
      <c r="C15" s="34">
        <v>7</v>
      </c>
      <c r="D15" s="32" t="s">
        <v>78</v>
      </c>
      <c r="E15" s="32" t="s">
        <v>76</v>
      </c>
      <c r="F15" s="35">
        <v>0</v>
      </c>
    </row>
    <row r="16" spans="1:6" ht="48" customHeight="1">
      <c r="A16" s="32" t="s">
        <v>60</v>
      </c>
      <c r="B16" s="33" t="s">
        <v>79</v>
      </c>
      <c r="C16" s="34">
        <v>8</v>
      </c>
      <c r="D16" s="32" t="s">
        <v>78</v>
      </c>
      <c r="E16" s="32" t="s">
        <v>76</v>
      </c>
      <c r="F16" s="35">
        <v>0</v>
      </c>
    </row>
    <row r="17" spans="1:6" ht="48" customHeight="1">
      <c r="A17" s="37" t="s">
        <v>80</v>
      </c>
      <c r="B17" s="38" t="s">
        <v>81</v>
      </c>
      <c r="C17" s="34" t="s">
        <v>38</v>
      </c>
      <c r="D17" s="32" t="s">
        <v>82</v>
      </c>
      <c r="E17" s="39" t="s">
        <v>83</v>
      </c>
      <c r="F17" s="40">
        <v>100</v>
      </c>
    </row>
    <row r="18" spans="1:6" ht="48" customHeight="1">
      <c r="A18" s="37" t="s">
        <v>80</v>
      </c>
      <c r="B18" s="38" t="s">
        <v>81</v>
      </c>
      <c r="C18" s="430" t="s">
        <v>84</v>
      </c>
      <c r="D18" s="58" t="s">
        <v>85</v>
      </c>
      <c r="E18" s="431" t="s">
        <v>86</v>
      </c>
      <c r="F18" s="434">
        <v>100</v>
      </c>
    </row>
    <row r="19" spans="1:6" ht="48" customHeight="1">
      <c r="A19" s="37" t="s">
        <v>80</v>
      </c>
      <c r="B19" s="38" t="s">
        <v>81</v>
      </c>
      <c r="C19" s="430"/>
      <c r="D19" s="58" t="s">
        <v>85</v>
      </c>
      <c r="E19" s="432"/>
      <c r="F19" s="435"/>
    </row>
    <row r="20" spans="1:6" ht="48" customHeight="1">
      <c r="A20" s="37" t="s">
        <v>80</v>
      </c>
      <c r="B20" s="38" t="s">
        <v>81</v>
      </c>
      <c r="C20" s="430"/>
      <c r="D20" s="58" t="s">
        <v>85</v>
      </c>
      <c r="E20" s="432"/>
      <c r="F20" s="435"/>
    </row>
    <row r="21" spans="1:6" ht="48" customHeight="1">
      <c r="A21" s="37" t="s">
        <v>80</v>
      </c>
      <c r="B21" s="38" t="s">
        <v>81</v>
      </c>
      <c r="C21" s="430"/>
      <c r="D21" s="58" t="s">
        <v>85</v>
      </c>
      <c r="E21" s="433"/>
      <c r="F21" s="436"/>
    </row>
    <row r="22" spans="1:6" ht="48" customHeight="1">
      <c r="A22" s="37" t="s">
        <v>80</v>
      </c>
      <c r="B22" s="38" t="s">
        <v>81</v>
      </c>
      <c r="C22" s="34" t="s">
        <v>87</v>
      </c>
      <c r="D22" s="32" t="s">
        <v>88</v>
      </c>
      <c r="E22" s="41" t="s">
        <v>89</v>
      </c>
      <c r="F22" s="40">
        <v>100</v>
      </c>
    </row>
    <row r="23" spans="1:6" ht="48" customHeight="1">
      <c r="A23" s="37" t="s">
        <v>80</v>
      </c>
      <c r="B23" s="38" t="s">
        <v>81</v>
      </c>
      <c r="C23" s="430" t="s">
        <v>90</v>
      </c>
      <c r="D23" s="58" t="s">
        <v>91</v>
      </c>
      <c r="E23" s="437" t="s">
        <v>92</v>
      </c>
      <c r="F23" s="438">
        <v>86</v>
      </c>
    </row>
    <row r="24" spans="1:6" ht="48" customHeight="1">
      <c r="A24" s="37" t="s">
        <v>80</v>
      </c>
      <c r="B24" s="38" t="s">
        <v>81</v>
      </c>
      <c r="C24" s="440"/>
      <c r="D24" s="58" t="s">
        <v>91</v>
      </c>
      <c r="E24" s="432"/>
      <c r="F24" s="439"/>
    </row>
    <row r="25" spans="1:6" ht="48" customHeight="1">
      <c r="A25" s="37" t="s">
        <v>80</v>
      </c>
      <c r="B25" s="38" t="s">
        <v>81</v>
      </c>
      <c r="C25" s="34" t="s">
        <v>93</v>
      </c>
      <c r="D25" s="32" t="s">
        <v>94</v>
      </c>
      <c r="E25" s="41" t="s">
        <v>95</v>
      </c>
      <c r="F25" s="40">
        <v>75</v>
      </c>
    </row>
    <row r="26" spans="1:6" ht="48" customHeight="1">
      <c r="A26" s="37" t="s">
        <v>80</v>
      </c>
      <c r="B26" s="38" t="s">
        <v>81</v>
      </c>
      <c r="C26" s="430" t="s">
        <v>96</v>
      </c>
      <c r="D26" s="58" t="s">
        <v>97</v>
      </c>
      <c r="E26" s="431" t="s">
        <v>98</v>
      </c>
      <c r="F26" s="434">
        <v>100</v>
      </c>
    </row>
    <row r="27" spans="1:6" ht="48" customHeight="1">
      <c r="A27" s="37" t="s">
        <v>80</v>
      </c>
      <c r="B27" s="38" t="s">
        <v>81</v>
      </c>
      <c r="C27" s="430"/>
      <c r="D27" s="58" t="s">
        <v>97</v>
      </c>
      <c r="E27" s="433"/>
      <c r="F27" s="440"/>
    </row>
    <row r="28" spans="1:6" ht="48" customHeight="1">
      <c r="A28" s="37" t="s">
        <v>80</v>
      </c>
      <c r="B28" s="38" t="s">
        <v>99</v>
      </c>
      <c r="C28" s="34" t="s">
        <v>42</v>
      </c>
      <c r="D28" s="32" t="s">
        <v>100</v>
      </c>
      <c r="E28" s="32" t="s">
        <v>151</v>
      </c>
      <c r="F28" s="40">
        <v>100</v>
      </c>
    </row>
    <row r="29" spans="1:6" ht="48" customHeight="1">
      <c r="A29" s="37" t="s">
        <v>80</v>
      </c>
      <c r="B29" s="38" t="s">
        <v>99</v>
      </c>
      <c r="C29" s="34" t="s">
        <v>45</v>
      </c>
      <c r="D29" s="32" t="s">
        <v>101</v>
      </c>
      <c r="E29" s="32" t="s">
        <v>152</v>
      </c>
      <c r="F29" s="42">
        <v>100</v>
      </c>
    </row>
    <row r="30" spans="1:6" ht="48" customHeight="1">
      <c r="A30" s="37" t="s">
        <v>80</v>
      </c>
      <c r="B30" s="43" t="s">
        <v>102</v>
      </c>
      <c r="C30" s="34" t="s">
        <v>48</v>
      </c>
      <c r="D30" s="32" t="s">
        <v>103</v>
      </c>
      <c r="E30" s="44" t="s">
        <v>104</v>
      </c>
      <c r="F30" s="40">
        <v>33.299999999999997</v>
      </c>
    </row>
    <row r="31" spans="1:6" ht="48" customHeight="1">
      <c r="A31" s="37" t="s">
        <v>80</v>
      </c>
      <c r="B31" s="43" t="s">
        <v>105</v>
      </c>
      <c r="C31" s="34" t="s">
        <v>51</v>
      </c>
      <c r="D31" s="32" t="s">
        <v>106</v>
      </c>
      <c r="E31" s="32" t="s">
        <v>107</v>
      </c>
      <c r="F31" s="40">
        <v>100</v>
      </c>
    </row>
    <row r="32" spans="1:6" ht="48" customHeight="1">
      <c r="A32" s="37" t="s">
        <v>108</v>
      </c>
      <c r="B32" s="45" t="s">
        <v>109</v>
      </c>
      <c r="C32" s="34" t="s">
        <v>38</v>
      </c>
      <c r="D32" s="32" t="s">
        <v>110</v>
      </c>
      <c r="E32" s="41" t="s">
        <v>111</v>
      </c>
      <c r="F32" s="46">
        <v>100</v>
      </c>
    </row>
    <row r="33" spans="1:6" ht="48" customHeight="1">
      <c r="A33" s="37" t="s">
        <v>108</v>
      </c>
      <c r="B33" s="47" t="s">
        <v>112</v>
      </c>
      <c r="C33" s="34" t="s">
        <v>42</v>
      </c>
      <c r="D33" s="32" t="s">
        <v>39</v>
      </c>
      <c r="E33" s="48" t="s">
        <v>113</v>
      </c>
      <c r="F33" s="35">
        <v>100</v>
      </c>
    </row>
    <row r="34" spans="1:6" ht="48" customHeight="1">
      <c r="A34" s="37" t="s">
        <v>108</v>
      </c>
      <c r="B34" s="47" t="s">
        <v>112</v>
      </c>
      <c r="C34" s="34" t="s">
        <v>45</v>
      </c>
      <c r="D34" s="32" t="s">
        <v>114</v>
      </c>
      <c r="E34" s="49" t="s">
        <v>153</v>
      </c>
      <c r="F34" s="35">
        <v>96</v>
      </c>
    </row>
    <row r="35" spans="1:6" ht="48" customHeight="1">
      <c r="A35" s="37" t="s">
        <v>108</v>
      </c>
      <c r="B35" s="47" t="s">
        <v>112</v>
      </c>
      <c r="C35" s="34" t="s">
        <v>115</v>
      </c>
      <c r="D35" s="32" t="s">
        <v>116</v>
      </c>
      <c r="E35" s="50" t="s">
        <v>117</v>
      </c>
      <c r="F35" s="46">
        <v>100</v>
      </c>
    </row>
    <row r="36" spans="1:6" ht="48" customHeight="1">
      <c r="A36" s="37" t="s">
        <v>108</v>
      </c>
      <c r="B36" s="47" t="s">
        <v>112</v>
      </c>
      <c r="C36" s="34" t="s">
        <v>118</v>
      </c>
      <c r="D36" s="32" t="s">
        <v>39</v>
      </c>
      <c r="E36" s="48" t="s">
        <v>119</v>
      </c>
      <c r="F36" s="35">
        <v>100</v>
      </c>
    </row>
    <row r="37" spans="1:6" ht="48" customHeight="1">
      <c r="A37" s="37" t="s">
        <v>108</v>
      </c>
      <c r="B37" s="47" t="s">
        <v>112</v>
      </c>
      <c r="C37" s="34" t="s">
        <v>120</v>
      </c>
      <c r="D37" s="32" t="s">
        <v>121</v>
      </c>
      <c r="E37" s="51" t="s">
        <v>122</v>
      </c>
      <c r="F37" s="46">
        <v>100</v>
      </c>
    </row>
    <row r="38" spans="1:6" ht="48" customHeight="1">
      <c r="A38" s="37" t="s">
        <v>108</v>
      </c>
      <c r="B38" s="45" t="s">
        <v>123</v>
      </c>
      <c r="C38" s="34" t="s">
        <v>48</v>
      </c>
      <c r="D38" s="32" t="s">
        <v>39</v>
      </c>
      <c r="E38" s="32" t="s">
        <v>124</v>
      </c>
      <c r="F38" s="35">
        <v>100</v>
      </c>
    </row>
    <row r="39" spans="1:6" ht="48" customHeight="1">
      <c r="A39" s="37" t="s">
        <v>108</v>
      </c>
      <c r="B39" s="47" t="s">
        <v>125</v>
      </c>
      <c r="C39" s="34" t="s">
        <v>51</v>
      </c>
      <c r="D39" s="32" t="s">
        <v>39</v>
      </c>
      <c r="E39" s="48" t="s">
        <v>126</v>
      </c>
      <c r="F39" s="46">
        <v>100</v>
      </c>
    </row>
    <row r="40" spans="1:6" ht="48" customHeight="1">
      <c r="A40" s="37" t="s">
        <v>108</v>
      </c>
      <c r="B40" s="47" t="s">
        <v>125</v>
      </c>
      <c r="C40" s="34" t="s">
        <v>127</v>
      </c>
      <c r="D40" s="32" t="s">
        <v>39</v>
      </c>
      <c r="E40" s="48" t="s">
        <v>128</v>
      </c>
      <c r="F40" s="35">
        <v>100</v>
      </c>
    </row>
    <row r="41" spans="1:6" ht="48" customHeight="1">
      <c r="A41" s="37" t="s">
        <v>108</v>
      </c>
      <c r="B41" s="45" t="s">
        <v>129</v>
      </c>
      <c r="C41" s="34" t="s">
        <v>54</v>
      </c>
      <c r="D41" s="32" t="s">
        <v>39</v>
      </c>
      <c r="E41" s="48" t="s">
        <v>130</v>
      </c>
      <c r="F41" s="35">
        <v>50</v>
      </c>
    </row>
    <row r="42" spans="1:6" ht="48" customHeight="1">
      <c r="A42" s="52" t="s">
        <v>131</v>
      </c>
      <c r="B42" s="53" t="s">
        <v>132</v>
      </c>
      <c r="C42" s="34" t="s">
        <v>38</v>
      </c>
      <c r="D42" s="32" t="s">
        <v>133</v>
      </c>
      <c r="E42" s="54" t="s">
        <v>134</v>
      </c>
      <c r="F42" s="46" t="s">
        <v>135</v>
      </c>
    </row>
    <row r="43" spans="1:6" ht="48" customHeight="1">
      <c r="A43" s="52" t="s">
        <v>131</v>
      </c>
      <c r="B43" s="53" t="s">
        <v>132</v>
      </c>
      <c r="C43" s="34" t="s">
        <v>84</v>
      </c>
      <c r="D43" s="32" t="s">
        <v>110</v>
      </c>
      <c r="E43" s="41" t="s">
        <v>136</v>
      </c>
      <c r="F43" s="46" t="s">
        <v>135</v>
      </c>
    </row>
    <row r="44" spans="1:6" ht="48" customHeight="1">
      <c r="A44" s="52" t="s">
        <v>131</v>
      </c>
      <c r="B44" s="53" t="s">
        <v>132</v>
      </c>
      <c r="C44" s="34" t="s">
        <v>87</v>
      </c>
      <c r="D44" s="32" t="s">
        <v>137</v>
      </c>
      <c r="E44" s="41" t="s">
        <v>138</v>
      </c>
      <c r="F44" s="35">
        <v>100</v>
      </c>
    </row>
    <row r="45" spans="1:6" ht="48" customHeight="1">
      <c r="A45" s="52" t="s">
        <v>131</v>
      </c>
      <c r="B45" s="53" t="s">
        <v>132</v>
      </c>
      <c r="C45" s="34" t="s">
        <v>90</v>
      </c>
      <c r="D45" s="32" t="s">
        <v>137</v>
      </c>
      <c r="E45" s="41" t="s">
        <v>139</v>
      </c>
      <c r="F45" s="35">
        <v>100</v>
      </c>
    </row>
    <row r="46" spans="1:6" ht="48" customHeight="1">
      <c r="A46" s="52" t="s">
        <v>131</v>
      </c>
      <c r="B46" s="55" t="s">
        <v>140</v>
      </c>
      <c r="C46" s="34" t="s">
        <v>42</v>
      </c>
      <c r="D46" s="32" t="s">
        <v>141</v>
      </c>
      <c r="E46" s="41" t="s">
        <v>154</v>
      </c>
      <c r="F46" s="35">
        <v>93</v>
      </c>
    </row>
    <row r="47" spans="1:6" ht="48" customHeight="1">
      <c r="A47" s="52" t="s">
        <v>131</v>
      </c>
      <c r="B47" s="55" t="s">
        <v>142</v>
      </c>
      <c r="C47" s="34" t="s">
        <v>48</v>
      </c>
      <c r="D47" s="32" t="s">
        <v>85</v>
      </c>
      <c r="E47" s="41" t="s">
        <v>143</v>
      </c>
      <c r="F47" s="35">
        <v>73</v>
      </c>
    </row>
    <row r="48" spans="1:6" ht="48" customHeight="1">
      <c r="A48" s="52" t="s">
        <v>131</v>
      </c>
      <c r="B48" s="55" t="s">
        <v>144</v>
      </c>
      <c r="C48" s="34" t="s">
        <v>51</v>
      </c>
      <c r="D48" s="32" t="s">
        <v>110</v>
      </c>
      <c r="E48" s="41" t="s">
        <v>145</v>
      </c>
      <c r="F48" s="46">
        <v>100</v>
      </c>
    </row>
    <row r="49" spans="1:6" ht="48" customHeight="1">
      <c r="A49" s="52" t="s">
        <v>131</v>
      </c>
      <c r="B49" s="55" t="s">
        <v>146</v>
      </c>
      <c r="C49" s="34" t="s">
        <v>54</v>
      </c>
      <c r="D49" s="32" t="s">
        <v>147</v>
      </c>
      <c r="E49" s="54" t="s">
        <v>148</v>
      </c>
      <c r="F49" s="56">
        <v>1</v>
      </c>
    </row>
  </sheetData>
  <autoFilter ref="A1:F49" xr:uid="{00000000-0009-0000-0000-000002000000}"/>
  <mergeCells count="9">
    <mergeCell ref="C26:C27"/>
    <mergeCell ref="E18:E21"/>
    <mergeCell ref="F18:F21"/>
    <mergeCell ref="E23:E24"/>
    <mergeCell ref="F23:F24"/>
    <mergeCell ref="E26:E27"/>
    <mergeCell ref="F26:F27"/>
    <mergeCell ref="C18:C21"/>
    <mergeCell ref="C23:C24"/>
  </mergeCells>
  <printOptions horizontalCentered="1"/>
  <pageMargins left="0.9055118110236221" right="0.70866141732283472" top="0.74803149606299213" bottom="0.74803149606299213" header="0.31496062992125984" footer="0.31496062992125984"/>
  <pageSetup paperSize="121" scale="61"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B21"/>
  <sheetViews>
    <sheetView workbookViewId="0">
      <selection activeCell="B14" sqref="B14"/>
    </sheetView>
  </sheetViews>
  <sheetFormatPr baseColWidth="10" defaultRowHeight="15"/>
  <cols>
    <col min="1" max="1" width="53" bestFit="1" customWidth="1"/>
    <col min="2" max="2" width="78.7109375" customWidth="1"/>
  </cols>
  <sheetData>
    <row r="2" spans="1:2">
      <c r="A2" s="199" t="s">
        <v>159</v>
      </c>
      <c r="B2" t="s">
        <v>532</v>
      </c>
    </row>
    <row r="4" spans="1:2">
      <c r="A4" s="199" t="s">
        <v>533</v>
      </c>
      <c r="B4" t="s">
        <v>535</v>
      </c>
    </row>
    <row r="5" spans="1:2">
      <c r="A5" s="200" t="s">
        <v>110</v>
      </c>
      <c r="B5" s="201">
        <v>7</v>
      </c>
    </row>
    <row r="6" spans="1:2">
      <c r="A6" s="200" t="s">
        <v>180</v>
      </c>
      <c r="B6" s="201">
        <v>1</v>
      </c>
    </row>
    <row r="7" spans="1:2">
      <c r="A7" s="200" t="s">
        <v>163</v>
      </c>
      <c r="B7" s="201">
        <v>2</v>
      </c>
    </row>
    <row r="8" spans="1:2">
      <c r="A8" s="200" t="s">
        <v>312</v>
      </c>
      <c r="B8" s="201">
        <v>4</v>
      </c>
    </row>
    <row r="9" spans="1:2">
      <c r="A9" s="200" t="s">
        <v>100</v>
      </c>
      <c r="B9" s="201">
        <v>1</v>
      </c>
    </row>
    <row r="10" spans="1:2">
      <c r="A10" s="200" t="s">
        <v>39</v>
      </c>
      <c r="B10" s="201">
        <v>7</v>
      </c>
    </row>
    <row r="11" spans="1:2">
      <c r="A11" s="200" t="s">
        <v>199</v>
      </c>
      <c r="B11" s="201">
        <v>1</v>
      </c>
    </row>
    <row r="12" spans="1:2">
      <c r="A12" s="200" t="s">
        <v>166</v>
      </c>
      <c r="B12" s="201">
        <v>1</v>
      </c>
    </row>
    <row r="13" spans="1:2">
      <c r="A13" s="200" t="s">
        <v>263</v>
      </c>
      <c r="B13" s="201">
        <v>3</v>
      </c>
    </row>
    <row r="14" spans="1:2">
      <c r="A14" s="200" t="s">
        <v>121</v>
      </c>
      <c r="B14" s="201">
        <v>12</v>
      </c>
    </row>
    <row r="15" spans="1:2">
      <c r="A15" s="200" t="s">
        <v>65</v>
      </c>
      <c r="B15" s="201">
        <v>4</v>
      </c>
    </row>
    <row r="16" spans="1:2">
      <c r="A16" s="200" t="s">
        <v>251</v>
      </c>
      <c r="B16" s="201">
        <v>4</v>
      </c>
    </row>
    <row r="17" spans="1:2">
      <c r="A17" s="200" t="s">
        <v>274</v>
      </c>
      <c r="B17" s="201">
        <v>1</v>
      </c>
    </row>
    <row r="18" spans="1:2">
      <c r="A18" s="200" t="s">
        <v>97</v>
      </c>
      <c r="B18" s="201">
        <v>3</v>
      </c>
    </row>
    <row r="19" spans="1:2">
      <c r="A19" s="200" t="s">
        <v>141</v>
      </c>
      <c r="B19" s="201">
        <v>2</v>
      </c>
    </row>
    <row r="20" spans="1:2">
      <c r="A20" s="200" t="s">
        <v>534</v>
      </c>
      <c r="B20" s="201">
        <v>1</v>
      </c>
    </row>
    <row r="21" spans="1:2">
      <c r="A21" s="200" t="s">
        <v>27</v>
      </c>
      <c r="B21" s="201">
        <v>54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1"/>
  <sheetViews>
    <sheetView zoomScale="80" zoomScaleNormal="80" workbookViewId="0">
      <selection activeCell="F46" sqref="F46"/>
    </sheetView>
  </sheetViews>
  <sheetFormatPr baseColWidth="10" defaultRowHeight="15"/>
  <cols>
    <col min="1" max="1" width="14" style="80" customWidth="1"/>
    <col min="2" max="2" width="30.85546875" customWidth="1"/>
    <col min="3" max="3" width="28.7109375" customWidth="1"/>
    <col min="4" max="4" width="23.140625" customWidth="1"/>
    <col min="5" max="5" width="61.140625" style="59" customWidth="1"/>
    <col min="6" max="6" width="10.7109375" style="59" customWidth="1"/>
    <col min="242" max="242" width="11.7109375" customWidth="1"/>
    <col min="243" max="243" width="10.28515625" customWidth="1"/>
    <col min="244" max="244" width="15.42578125" customWidth="1"/>
    <col min="245" max="246" width="30.85546875" customWidth="1"/>
    <col min="247" max="247" width="10.85546875" customWidth="1"/>
    <col min="248" max="248" width="11.7109375" customWidth="1"/>
    <col min="249" max="249" width="10.85546875" customWidth="1"/>
    <col min="250" max="250" width="16.42578125" customWidth="1"/>
    <col min="251" max="251" width="10.85546875" customWidth="1"/>
    <col min="252" max="252" width="13.28515625" customWidth="1"/>
    <col min="253" max="253" width="10.85546875" customWidth="1"/>
    <col min="254" max="254" width="27.42578125" customWidth="1"/>
    <col min="255" max="255" width="29.85546875" customWidth="1"/>
    <col min="256" max="256" width="27.42578125" customWidth="1"/>
    <col min="257" max="257" width="15.85546875" customWidth="1"/>
    <col min="258" max="258" width="28.7109375" customWidth="1"/>
    <col min="259" max="260" width="25.85546875" customWidth="1"/>
    <col min="261" max="261" width="62.28515625" customWidth="1"/>
    <col min="262" max="262" width="10.7109375" customWidth="1"/>
    <col min="498" max="498" width="11.7109375" customWidth="1"/>
    <col min="499" max="499" width="10.28515625" customWidth="1"/>
    <col min="500" max="500" width="15.42578125" customWidth="1"/>
    <col min="501" max="502" width="30.85546875" customWidth="1"/>
    <col min="503" max="503" width="10.85546875" customWidth="1"/>
    <col min="504" max="504" width="11.7109375" customWidth="1"/>
    <col min="505" max="505" width="10.85546875" customWidth="1"/>
    <col min="506" max="506" width="16.42578125" customWidth="1"/>
    <col min="507" max="507" width="10.85546875" customWidth="1"/>
    <col min="508" max="508" width="13.28515625" customWidth="1"/>
    <col min="509" max="509" width="10.85546875" customWidth="1"/>
    <col min="510" max="510" width="27.42578125" customWidth="1"/>
    <col min="511" max="511" width="29.85546875" customWidth="1"/>
    <col min="512" max="512" width="27.42578125" customWidth="1"/>
    <col min="513" max="513" width="15.85546875" customWidth="1"/>
    <col min="514" max="514" width="28.7109375" customWidth="1"/>
    <col min="515" max="516" width="25.85546875" customWidth="1"/>
    <col min="517" max="517" width="62.28515625" customWidth="1"/>
    <col min="518" max="518" width="10.7109375" customWidth="1"/>
    <col min="754" max="754" width="11.7109375" customWidth="1"/>
    <col min="755" max="755" width="10.28515625" customWidth="1"/>
    <col min="756" max="756" width="15.42578125" customWidth="1"/>
    <col min="757" max="758" width="30.85546875" customWidth="1"/>
    <col min="759" max="759" width="10.85546875" customWidth="1"/>
    <col min="760" max="760" width="11.7109375" customWidth="1"/>
    <col min="761" max="761" width="10.85546875" customWidth="1"/>
    <col min="762" max="762" width="16.42578125" customWidth="1"/>
    <col min="763" max="763" width="10.85546875" customWidth="1"/>
    <col min="764" max="764" width="13.28515625" customWidth="1"/>
    <col min="765" max="765" width="10.85546875" customWidth="1"/>
    <col min="766" max="766" width="27.42578125" customWidth="1"/>
    <col min="767" max="767" width="29.85546875" customWidth="1"/>
    <col min="768" max="768" width="27.42578125" customWidth="1"/>
    <col min="769" max="769" width="15.85546875" customWidth="1"/>
    <col min="770" max="770" width="28.7109375" customWidth="1"/>
    <col min="771" max="772" width="25.85546875" customWidth="1"/>
    <col min="773" max="773" width="62.28515625" customWidth="1"/>
    <col min="774" max="774" width="10.7109375" customWidth="1"/>
    <col min="1010" max="1010" width="11.7109375" customWidth="1"/>
    <col min="1011" max="1011" width="10.28515625" customWidth="1"/>
    <col min="1012" max="1012" width="15.42578125" customWidth="1"/>
    <col min="1013" max="1014" width="30.85546875" customWidth="1"/>
    <col min="1015" max="1015" width="10.85546875" customWidth="1"/>
    <col min="1016" max="1016" width="11.7109375" customWidth="1"/>
    <col min="1017" max="1017" width="10.85546875" customWidth="1"/>
    <col min="1018" max="1018" width="16.42578125" customWidth="1"/>
    <col min="1019" max="1019" width="10.85546875" customWidth="1"/>
    <col min="1020" max="1020" width="13.28515625" customWidth="1"/>
    <col min="1021" max="1021" width="10.85546875" customWidth="1"/>
    <col min="1022" max="1022" width="27.42578125" customWidth="1"/>
    <col min="1023" max="1023" width="29.85546875" customWidth="1"/>
    <col min="1024" max="1024" width="27.42578125" customWidth="1"/>
    <col min="1025" max="1025" width="15.85546875" customWidth="1"/>
    <col min="1026" max="1026" width="28.7109375" customWidth="1"/>
    <col min="1027" max="1028" width="25.85546875" customWidth="1"/>
    <col min="1029" max="1029" width="62.28515625" customWidth="1"/>
    <col min="1030" max="1030" width="10.7109375" customWidth="1"/>
    <col min="1266" max="1266" width="11.7109375" customWidth="1"/>
    <col min="1267" max="1267" width="10.28515625" customWidth="1"/>
    <col min="1268" max="1268" width="15.42578125" customWidth="1"/>
    <col min="1269" max="1270" width="30.85546875" customWidth="1"/>
    <col min="1271" max="1271" width="10.85546875" customWidth="1"/>
    <col min="1272" max="1272" width="11.7109375" customWidth="1"/>
    <col min="1273" max="1273" width="10.85546875" customWidth="1"/>
    <col min="1274" max="1274" width="16.42578125" customWidth="1"/>
    <col min="1275" max="1275" width="10.85546875" customWidth="1"/>
    <col min="1276" max="1276" width="13.28515625" customWidth="1"/>
    <col min="1277" max="1277" width="10.85546875" customWidth="1"/>
    <col min="1278" max="1278" width="27.42578125" customWidth="1"/>
    <col min="1279" max="1279" width="29.85546875" customWidth="1"/>
    <col min="1280" max="1280" width="27.42578125" customWidth="1"/>
    <col min="1281" max="1281" width="15.85546875" customWidth="1"/>
    <col min="1282" max="1282" width="28.7109375" customWidth="1"/>
    <col min="1283" max="1284" width="25.85546875" customWidth="1"/>
    <col min="1285" max="1285" width="62.28515625" customWidth="1"/>
    <col min="1286" max="1286" width="10.7109375" customWidth="1"/>
    <col min="1522" max="1522" width="11.7109375" customWidth="1"/>
    <col min="1523" max="1523" width="10.28515625" customWidth="1"/>
    <col min="1524" max="1524" width="15.42578125" customWidth="1"/>
    <col min="1525" max="1526" width="30.85546875" customWidth="1"/>
    <col min="1527" max="1527" width="10.85546875" customWidth="1"/>
    <col min="1528" max="1528" width="11.7109375" customWidth="1"/>
    <col min="1529" max="1529" width="10.85546875" customWidth="1"/>
    <col min="1530" max="1530" width="16.42578125" customWidth="1"/>
    <col min="1531" max="1531" width="10.85546875" customWidth="1"/>
    <col min="1532" max="1532" width="13.28515625" customWidth="1"/>
    <col min="1533" max="1533" width="10.85546875" customWidth="1"/>
    <col min="1534" max="1534" width="27.42578125" customWidth="1"/>
    <col min="1535" max="1535" width="29.85546875" customWidth="1"/>
    <col min="1536" max="1536" width="27.42578125" customWidth="1"/>
    <col min="1537" max="1537" width="15.85546875" customWidth="1"/>
    <col min="1538" max="1538" width="28.7109375" customWidth="1"/>
    <col min="1539" max="1540" width="25.85546875" customWidth="1"/>
    <col min="1541" max="1541" width="62.28515625" customWidth="1"/>
    <col min="1542" max="1542" width="10.7109375" customWidth="1"/>
    <col min="1778" max="1778" width="11.7109375" customWidth="1"/>
    <col min="1779" max="1779" width="10.28515625" customWidth="1"/>
    <col min="1780" max="1780" width="15.42578125" customWidth="1"/>
    <col min="1781" max="1782" width="30.85546875" customWidth="1"/>
    <col min="1783" max="1783" width="10.85546875" customWidth="1"/>
    <col min="1784" max="1784" width="11.7109375" customWidth="1"/>
    <col min="1785" max="1785" width="10.85546875" customWidth="1"/>
    <col min="1786" max="1786" width="16.42578125" customWidth="1"/>
    <col min="1787" max="1787" width="10.85546875" customWidth="1"/>
    <col min="1788" max="1788" width="13.28515625" customWidth="1"/>
    <col min="1789" max="1789" width="10.85546875" customWidth="1"/>
    <col min="1790" max="1790" width="27.42578125" customWidth="1"/>
    <col min="1791" max="1791" width="29.85546875" customWidth="1"/>
    <col min="1792" max="1792" width="27.42578125" customWidth="1"/>
    <col min="1793" max="1793" width="15.85546875" customWidth="1"/>
    <col min="1794" max="1794" width="28.7109375" customWidth="1"/>
    <col min="1795" max="1796" width="25.85546875" customWidth="1"/>
    <col min="1797" max="1797" width="62.28515625" customWidth="1"/>
    <col min="1798" max="1798" width="10.7109375" customWidth="1"/>
    <col min="2034" max="2034" width="11.7109375" customWidth="1"/>
    <col min="2035" max="2035" width="10.28515625" customWidth="1"/>
    <col min="2036" max="2036" width="15.42578125" customWidth="1"/>
    <col min="2037" max="2038" width="30.85546875" customWidth="1"/>
    <col min="2039" max="2039" width="10.85546875" customWidth="1"/>
    <col min="2040" max="2040" width="11.7109375" customWidth="1"/>
    <col min="2041" max="2041" width="10.85546875" customWidth="1"/>
    <col min="2042" max="2042" width="16.42578125" customWidth="1"/>
    <col min="2043" max="2043" width="10.85546875" customWidth="1"/>
    <col min="2044" max="2044" width="13.28515625" customWidth="1"/>
    <col min="2045" max="2045" width="10.85546875" customWidth="1"/>
    <col min="2046" max="2046" width="27.42578125" customWidth="1"/>
    <col min="2047" max="2047" width="29.85546875" customWidth="1"/>
    <col min="2048" max="2048" width="27.42578125" customWidth="1"/>
    <col min="2049" max="2049" width="15.85546875" customWidth="1"/>
    <col min="2050" max="2050" width="28.7109375" customWidth="1"/>
    <col min="2051" max="2052" width="25.85546875" customWidth="1"/>
    <col min="2053" max="2053" width="62.28515625" customWidth="1"/>
    <col min="2054" max="2054" width="10.7109375" customWidth="1"/>
    <col min="2290" max="2290" width="11.7109375" customWidth="1"/>
    <col min="2291" max="2291" width="10.28515625" customWidth="1"/>
    <col min="2292" max="2292" width="15.42578125" customWidth="1"/>
    <col min="2293" max="2294" width="30.85546875" customWidth="1"/>
    <col min="2295" max="2295" width="10.85546875" customWidth="1"/>
    <col min="2296" max="2296" width="11.7109375" customWidth="1"/>
    <col min="2297" max="2297" width="10.85546875" customWidth="1"/>
    <col min="2298" max="2298" width="16.42578125" customWidth="1"/>
    <col min="2299" max="2299" width="10.85546875" customWidth="1"/>
    <col min="2300" max="2300" width="13.28515625" customWidth="1"/>
    <col min="2301" max="2301" width="10.85546875" customWidth="1"/>
    <col min="2302" max="2302" width="27.42578125" customWidth="1"/>
    <col min="2303" max="2303" width="29.85546875" customWidth="1"/>
    <col min="2304" max="2304" width="27.42578125" customWidth="1"/>
    <col min="2305" max="2305" width="15.85546875" customWidth="1"/>
    <col min="2306" max="2306" width="28.7109375" customWidth="1"/>
    <col min="2307" max="2308" width="25.85546875" customWidth="1"/>
    <col min="2309" max="2309" width="62.28515625" customWidth="1"/>
    <col min="2310" max="2310" width="10.7109375" customWidth="1"/>
    <col min="2546" max="2546" width="11.7109375" customWidth="1"/>
    <col min="2547" max="2547" width="10.28515625" customWidth="1"/>
    <col min="2548" max="2548" width="15.42578125" customWidth="1"/>
    <col min="2549" max="2550" width="30.85546875" customWidth="1"/>
    <col min="2551" max="2551" width="10.85546875" customWidth="1"/>
    <col min="2552" max="2552" width="11.7109375" customWidth="1"/>
    <col min="2553" max="2553" width="10.85546875" customWidth="1"/>
    <col min="2554" max="2554" width="16.42578125" customWidth="1"/>
    <col min="2555" max="2555" width="10.85546875" customWidth="1"/>
    <col min="2556" max="2556" width="13.28515625" customWidth="1"/>
    <col min="2557" max="2557" width="10.85546875" customWidth="1"/>
    <col min="2558" max="2558" width="27.42578125" customWidth="1"/>
    <col min="2559" max="2559" width="29.85546875" customWidth="1"/>
    <col min="2560" max="2560" width="27.42578125" customWidth="1"/>
    <col min="2561" max="2561" width="15.85546875" customWidth="1"/>
    <col min="2562" max="2562" width="28.7109375" customWidth="1"/>
    <col min="2563" max="2564" width="25.85546875" customWidth="1"/>
    <col min="2565" max="2565" width="62.28515625" customWidth="1"/>
    <col min="2566" max="2566" width="10.7109375" customWidth="1"/>
    <col min="2802" max="2802" width="11.7109375" customWidth="1"/>
    <col min="2803" max="2803" width="10.28515625" customWidth="1"/>
    <col min="2804" max="2804" width="15.42578125" customWidth="1"/>
    <col min="2805" max="2806" width="30.85546875" customWidth="1"/>
    <col min="2807" max="2807" width="10.85546875" customWidth="1"/>
    <col min="2808" max="2808" width="11.7109375" customWidth="1"/>
    <col min="2809" max="2809" width="10.85546875" customWidth="1"/>
    <col min="2810" max="2810" width="16.42578125" customWidth="1"/>
    <col min="2811" max="2811" width="10.85546875" customWidth="1"/>
    <col min="2812" max="2812" width="13.28515625" customWidth="1"/>
    <col min="2813" max="2813" width="10.85546875" customWidth="1"/>
    <col min="2814" max="2814" width="27.42578125" customWidth="1"/>
    <col min="2815" max="2815" width="29.85546875" customWidth="1"/>
    <col min="2816" max="2816" width="27.42578125" customWidth="1"/>
    <col min="2817" max="2817" width="15.85546875" customWidth="1"/>
    <col min="2818" max="2818" width="28.7109375" customWidth="1"/>
    <col min="2819" max="2820" width="25.85546875" customWidth="1"/>
    <col min="2821" max="2821" width="62.28515625" customWidth="1"/>
    <col min="2822" max="2822" width="10.7109375" customWidth="1"/>
    <col min="3058" max="3058" width="11.7109375" customWidth="1"/>
    <col min="3059" max="3059" width="10.28515625" customWidth="1"/>
    <col min="3060" max="3060" width="15.42578125" customWidth="1"/>
    <col min="3061" max="3062" width="30.85546875" customWidth="1"/>
    <col min="3063" max="3063" width="10.85546875" customWidth="1"/>
    <col min="3064" max="3064" width="11.7109375" customWidth="1"/>
    <col min="3065" max="3065" width="10.85546875" customWidth="1"/>
    <col min="3066" max="3066" width="16.42578125" customWidth="1"/>
    <col min="3067" max="3067" width="10.85546875" customWidth="1"/>
    <col min="3068" max="3068" width="13.28515625" customWidth="1"/>
    <col min="3069" max="3069" width="10.85546875" customWidth="1"/>
    <col min="3070" max="3070" width="27.42578125" customWidth="1"/>
    <col min="3071" max="3071" width="29.85546875" customWidth="1"/>
    <col min="3072" max="3072" width="27.42578125" customWidth="1"/>
    <col min="3073" max="3073" width="15.85546875" customWidth="1"/>
    <col min="3074" max="3074" width="28.7109375" customWidth="1"/>
    <col min="3075" max="3076" width="25.85546875" customWidth="1"/>
    <col min="3077" max="3077" width="62.28515625" customWidth="1"/>
    <col min="3078" max="3078" width="10.7109375" customWidth="1"/>
    <col min="3314" max="3314" width="11.7109375" customWidth="1"/>
    <col min="3315" max="3315" width="10.28515625" customWidth="1"/>
    <col min="3316" max="3316" width="15.42578125" customWidth="1"/>
    <col min="3317" max="3318" width="30.85546875" customWidth="1"/>
    <col min="3319" max="3319" width="10.85546875" customWidth="1"/>
    <col min="3320" max="3320" width="11.7109375" customWidth="1"/>
    <col min="3321" max="3321" width="10.85546875" customWidth="1"/>
    <col min="3322" max="3322" width="16.42578125" customWidth="1"/>
    <col min="3323" max="3323" width="10.85546875" customWidth="1"/>
    <col min="3324" max="3324" width="13.28515625" customWidth="1"/>
    <col min="3325" max="3325" width="10.85546875" customWidth="1"/>
    <col min="3326" max="3326" width="27.42578125" customWidth="1"/>
    <col min="3327" max="3327" width="29.85546875" customWidth="1"/>
    <col min="3328" max="3328" width="27.42578125" customWidth="1"/>
    <col min="3329" max="3329" width="15.85546875" customWidth="1"/>
    <col min="3330" max="3330" width="28.7109375" customWidth="1"/>
    <col min="3331" max="3332" width="25.85546875" customWidth="1"/>
    <col min="3333" max="3333" width="62.28515625" customWidth="1"/>
    <col min="3334" max="3334" width="10.7109375" customWidth="1"/>
    <col min="3570" max="3570" width="11.7109375" customWidth="1"/>
    <col min="3571" max="3571" width="10.28515625" customWidth="1"/>
    <col min="3572" max="3572" width="15.42578125" customWidth="1"/>
    <col min="3573" max="3574" width="30.85546875" customWidth="1"/>
    <col min="3575" max="3575" width="10.85546875" customWidth="1"/>
    <col min="3576" max="3576" width="11.7109375" customWidth="1"/>
    <col min="3577" max="3577" width="10.85546875" customWidth="1"/>
    <col min="3578" max="3578" width="16.42578125" customWidth="1"/>
    <col min="3579" max="3579" width="10.85546875" customWidth="1"/>
    <col min="3580" max="3580" width="13.28515625" customWidth="1"/>
    <col min="3581" max="3581" width="10.85546875" customWidth="1"/>
    <col min="3582" max="3582" width="27.42578125" customWidth="1"/>
    <col min="3583" max="3583" width="29.85546875" customWidth="1"/>
    <col min="3584" max="3584" width="27.42578125" customWidth="1"/>
    <col min="3585" max="3585" width="15.85546875" customWidth="1"/>
    <col min="3586" max="3586" width="28.7109375" customWidth="1"/>
    <col min="3587" max="3588" width="25.85546875" customWidth="1"/>
    <col min="3589" max="3589" width="62.28515625" customWidth="1"/>
    <col min="3590" max="3590" width="10.7109375" customWidth="1"/>
    <col min="3826" max="3826" width="11.7109375" customWidth="1"/>
    <col min="3827" max="3827" width="10.28515625" customWidth="1"/>
    <col min="3828" max="3828" width="15.42578125" customWidth="1"/>
    <col min="3829" max="3830" width="30.85546875" customWidth="1"/>
    <col min="3831" max="3831" width="10.85546875" customWidth="1"/>
    <col min="3832" max="3832" width="11.7109375" customWidth="1"/>
    <col min="3833" max="3833" width="10.85546875" customWidth="1"/>
    <col min="3834" max="3834" width="16.42578125" customWidth="1"/>
    <col min="3835" max="3835" width="10.85546875" customWidth="1"/>
    <col min="3836" max="3836" width="13.28515625" customWidth="1"/>
    <col min="3837" max="3837" width="10.85546875" customWidth="1"/>
    <col min="3838" max="3838" width="27.42578125" customWidth="1"/>
    <col min="3839" max="3839" width="29.85546875" customWidth="1"/>
    <col min="3840" max="3840" width="27.42578125" customWidth="1"/>
    <col min="3841" max="3841" width="15.85546875" customWidth="1"/>
    <col min="3842" max="3842" width="28.7109375" customWidth="1"/>
    <col min="3843" max="3844" width="25.85546875" customWidth="1"/>
    <col min="3845" max="3845" width="62.28515625" customWidth="1"/>
    <col min="3846" max="3846" width="10.7109375" customWidth="1"/>
    <col min="4082" max="4082" width="11.7109375" customWidth="1"/>
    <col min="4083" max="4083" width="10.28515625" customWidth="1"/>
    <col min="4084" max="4084" width="15.42578125" customWidth="1"/>
    <col min="4085" max="4086" width="30.85546875" customWidth="1"/>
    <col min="4087" max="4087" width="10.85546875" customWidth="1"/>
    <col min="4088" max="4088" width="11.7109375" customWidth="1"/>
    <col min="4089" max="4089" width="10.85546875" customWidth="1"/>
    <col min="4090" max="4090" width="16.42578125" customWidth="1"/>
    <col min="4091" max="4091" width="10.85546875" customWidth="1"/>
    <col min="4092" max="4092" width="13.28515625" customWidth="1"/>
    <col min="4093" max="4093" width="10.85546875" customWidth="1"/>
    <col min="4094" max="4094" width="27.42578125" customWidth="1"/>
    <col min="4095" max="4095" width="29.85546875" customWidth="1"/>
    <col min="4096" max="4096" width="27.42578125" customWidth="1"/>
    <col min="4097" max="4097" width="15.85546875" customWidth="1"/>
    <col min="4098" max="4098" width="28.7109375" customWidth="1"/>
    <col min="4099" max="4100" width="25.85546875" customWidth="1"/>
    <col min="4101" max="4101" width="62.28515625" customWidth="1"/>
    <col min="4102" max="4102" width="10.7109375" customWidth="1"/>
    <col min="4338" max="4338" width="11.7109375" customWidth="1"/>
    <col min="4339" max="4339" width="10.28515625" customWidth="1"/>
    <col min="4340" max="4340" width="15.42578125" customWidth="1"/>
    <col min="4341" max="4342" width="30.85546875" customWidth="1"/>
    <col min="4343" max="4343" width="10.85546875" customWidth="1"/>
    <col min="4344" max="4344" width="11.7109375" customWidth="1"/>
    <col min="4345" max="4345" width="10.85546875" customWidth="1"/>
    <col min="4346" max="4346" width="16.42578125" customWidth="1"/>
    <col min="4347" max="4347" width="10.85546875" customWidth="1"/>
    <col min="4348" max="4348" width="13.28515625" customWidth="1"/>
    <col min="4349" max="4349" width="10.85546875" customWidth="1"/>
    <col min="4350" max="4350" width="27.42578125" customWidth="1"/>
    <col min="4351" max="4351" width="29.85546875" customWidth="1"/>
    <col min="4352" max="4352" width="27.42578125" customWidth="1"/>
    <col min="4353" max="4353" width="15.85546875" customWidth="1"/>
    <col min="4354" max="4354" width="28.7109375" customWidth="1"/>
    <col min="4355" max="4356" width="25.85546875" customWidth="1"/>
    <col min="4357" max="4357" width="62.28515625" customWidth="1"/>
    <col min="4358" max="4358" width="10.7109375" customWidth="1"/>
    <col min="4594" max="4594" width="11.7109375" customWidth="1"/>
    <col min="4595" max="4595" width="10.28515625" customWidth="1"/>
    <col min="4596" max="4596" width="15.42578125" customWidth="1"/>
    <col min="4597" max="4598" width="30.85546875" customWidth="1"/>
    <col min="4599" max="4599" width="10.85546875" customWidth="1"/>
    <col min="4600" max="4600" width="11.7109375" customWidth="1"/>
    <col min="4601" max="4601" width="10.85546875" customWidth="1"/>
    <col min="4602" max="4602" width="16.42578125" customWidth="1"/>
    <col min="4603" max="4603" width="10.85546875" customWidth="1"/>
    <col min="4604" max="4604" width="13.28515625" customWidth="1"/>
    <col min="4605" max="4605" width="10.85546875" customWidth="1"/>
    <col min="4606" max="4606" width="27.42578125" customWidth="1"/>
    <col min="4607" max="4607" width="29.85546875" customWidth="1"/>
    <col min="4608" max="4608" width="27.42578125" customWidth="1"/>
    <col min="4609" max="4609" width="15.85546875" customWidth="1"/>
    <col min="4610" max="4610" width="28.7109375" customWidth="1"/>
    <col min="4611" max="4612" width="25.85546875" customWidth="1"/>
    <col min="4613" max="4613" width="62.28515625" customWidth="1"/>
    <col min="4614" max="4614" width="10.7109375" customWidth="1"/>
    <col min="4850" max="4850" width="11.7109375" customWidth="1"/>
    <col min="4851" max="4851" width="10.28515625" customWidth="1"/>
    <col min="4852" max="4852" width="15.42578125" customWidth="1"/>
    <col min="4853" max="4854" width="30.85546875" customWidth="1"/>
    <col min="4855" max="4855" width="10.85546875" customWidth="1"/>
    <col min="4856" max="4856" width="11.7109375" customWidth="1"/>
    <col min="4857" max="4857" width="10.85546875" customWidth="1"/>
    <col min="4858" max="4858" width="16.42578125" customWidth="1"/>
    <col min="4859" max="4859" width="10.85546875" customWidth="1"/>
    <col min="4860" max="4860" width="13.28515625" customWidth="1"/>
    <col min="4861" max="4861" width="10.85546875" customWidth="1"/>
    <col min="4862" max="4862" width="27.42578125" customWidth="1"/>
    <col min="4863" max="4863" width="29.85546875" customWidth="1"/>
    <col min="4864" max="4864" width="27.42578125" customWidth="1"/>
    <col min="4865" max="4865" width="15.85546875" customWidth="1"/>
    <col min="4866" max="4866" width="28.7109375" customWidth="1"/>
    <col min="4867" max="4868" width="25.85546875" customWidth="1"/>
    <col min="4869" max="4869" width="62.28515625" customWidth="1"/>
    <col min="4870" max="4870" width="10.7109375" customWidth="1"/>
    <col min="5106" max="5106" width="11.7109375" customWidth="1"/>
    <col min="5107" max="5107" width="10.28515625" customWidth="1"/>
    <col min="5108" max="5108" width="15.42578125" customWidth="1"/>
    <col min="5109" max="5110" width="30.85546875" customWidth="1"/>
    <col min="5111" max="5111" width="10.85546875" customWidth="1"/>
    <col min="5112" max="5112" width="11.7109375" customWidth="1"/>
    <col min="5113" max="5113" width="10.85546875" customWidth="1"/>
    <col min="5114" max="5114" width="16.42578125" customWidth="1"/>
    <col min="5115" max="5115" width="10.85546875" customWidth="1"/>
    <col min="5116" max="5116" width="13.28515625" customWidth="1"/>
    <col min="5117" max="5117" width="10.85546875" customWidth="1"/>
    <col min="5118" max="5118" width="27.42578125" customWidth="1"/>
    <col min="5119" max="5119" width="29.85546875" customWidth="1"/>
    <col min="5120" max="5120" width="27.42578125" customWidth="1"/>
    <col min="5121" max="5121" width="15.85546875" customWidth="1"/>
    <col min="5122" max="5122" width="28.7109375" customWidth="1"/>
    <col min="5123" max="5124" width="25.85546875" customWidth="1"/>
    <col min="5125" max="5125" width="62.28515625" customWidth="1"/>
    <col min="5126" max="5126" width="10.7109375" customWidth="1"/>
    <col min="5362" max="5362" width="11.7109375" customWidth="1"/>
    <col min="5363" max="5363" width="10.28515625" customWidth="1"/>
    <col min="5364" max="5364" width="15.42578125" customWidth="1"/>
    <col min="5365" max="5366" width="30.85546875" customWidth="1"/>
    <col min="5367" max="5367" width="10.85546875" customWidth="1"/>
    <col min="5368" max="5368" width="11.7109375" customWidth="1"/>
    <col min="5369" max="5369" width="10.85546875" customWidth="1"/>
    <col min="5370" max="5370" width="16.42578125" customWidth="1"/>
    <col min="5371" max="5371" width="10.85546875" customWidth="1"/>
    <col min="5372" max="5372" width="13.28515625" customWidth="1"/>
    <col min="5373" max="5373" width="10.85546875" customWidth="1"/>
    <col min="5374" max="5374" width="27.42578125" customWidth="1"/>
    <col min="5375" max="5375" width="29.85546875" customWidth="1"/>
    <col min="5376" max="5376" width="27.42578125" customWidth="1"/>
    <col min="5377" max="5377" width="15.85546875" customWidth="1"/>
    <col min="5378" max="5378" width="28.7109375" customWidth="1"/>
    <col min="5379" max="5380" width="25.85546875" customWidth="1"/>
    <col min="5381" max="5381" width="62.28515625" customWidth="1"/>
    <col min="5382" max="5382" width="10.7109375" customWidth="1"/>
    <col min="5618" max="5618" width="11.7109375" customWidth="1"/>
    <col min="5619" max="5619" width="10.28515625" customWidth="1"/>
    <col min="5620" max="5620" width="15.42578125" customWidth="1"/>
    <col min="5621" max="5622" width="30.85546875" customWidth="1"/>
    <col min="5623" max="5623" width="10.85546875" customWidth="1"/>
    <col min="5624" max="5624" width="11.7109375" customWidth="1"/>
    <col min="5625" max="5625" width="10.85546875" customWidth="1"/>
    <col min="5626" max="5626" width="16.42578125" customWidth="1"/>
    <col min="5627" max="5627" width="10.85546875" customWidth="1"/>
    <col min="5628" max="5628" width="13.28515625" customWidth="1"/>
    <col min="5629" max="5629" width="10.85546875" customWidth="1"/>
    <col min="5630" max="5630" width="27.42578125" customWidth="1"/>
    <col min="5631" max="5631" width="29.85546875" customWidth="1"/>
    <col min="5632" max="5632" width="27.42578125" customWidth="1"/>
    <col min="5633" max="5633" width="15.85546875" customWidth="1"/>
    <col min="5634" max="5634" width="28.7109375" customWidth="1"/>
    <col min="5635" max="5636" width="25.85546875" customWidth="1"/>
    <col min="5637" max="5637" width="62.28515625" customWidth="1"/>
    <col min="5638" max="5638" width="10.7109375" customWidth="1"/>
    <col min="5874" max="5874" width="11.7109375" customWidth="1"/>
    <col min="5875" max="5875" width="10.28515625" customWidth="1"/>
    <col min="5876" max="5876" width="15.42578125" customWidth="1"/>
    <col min="5877" max="5878" width="30.85546875" customWidth="1"/>
    <col min="5879" max="5879" width="10.85546875" customWidth="1"/>
    <col min="5880" max="5880" width="11.7109375" customWidth="1"/>
    <col min="5881" max="5881" width="10.85546875" customWidth="1"/>
    <col min="5882" max="5882" width="16.42578125" customWidth="1"/>
    <col min="5883" max="5883" width="10.85546875" customWidth="1"/>
    <col min="5884" max="5884" width="13.28515625" customWidth="1"/>
    <col min="5885" max="5885" width="10.85546875" customWidth="1"/>
    <col min="5886" max="5886" width="27.42578125" customWidth="1"/>
    <col min="5887" max="5887" width="29.85546875" customWidth="1"/>
    <col min="5888" max="5888" width="27.42578125" customWidth="1"/>
    <col min="5889" max="5889" width="15.85546875" customWidth="1"/>
    <col min="5890" max="5890" width="28.7109375" customWidth="1"/>
    <col min="5891" max="5892" width="25.85546875" customWidth="1"/>
    <col min="5893" max="5893" width="62.28515625" customWidth="1"/>
    <col min="5894" max="5894" width="10.7109375" customWidth="1"/>
    <col min="6130" max="6130" width="11.7109375" customWidth="1"/>
    <col min="6131" max="6131" width="10.28515625" customWidth="1"/>
    <col min="6132" max="6132" width="15.42578125" customWidth="1"/>
    <col min="6133" max="6134" width="30.85546875" customWidth="1"/>
    <col min="6135" max="6135" width="10.85546875" customWidth="1"/>
    <col min="6136" max="6136" width="11.7109375" customWidth="1"/>
    <col min="6137" max="6137" width="10.85546875" customWidth="1"/>
    <col min="6138" max="6138" width="16.42578125" customWidth="1"/>
    <col min="6139" max="6139" width="10.85546875" customWidth="1"/>
    <col min="6140" max="6140" width="13.28515625" customWidth="1"/>
    <col min="6141" max="6141" width="10.85546875" customWidth="1"/>
    <col min="6142" max="6142" width="27.42578125" customWidth="1"/>
    <col min="6143" max="6143" width="29.85546875" customWidth="1"/>
    <col min="6144" max="6144" width="27.42578125" customWidth="1"/>
    <col min="6145" max="6145" width="15.85546875" customWidth="1"/>
    <col min="6146" max="6146" width="28.7109375" customWidth="1"/>
    <col min="6147" max="6148" width="25.85546875" customWidth="1"/>
    <col min="6149" max="6149" width="62.28515625" customWidth="1"/>
    <col min="6150" max="6150" width="10.7109375" customWidth="1"/>
    <col min="6386" max="6386" width="11.7109375" customWidth="1"/>
    <col min="6387" max="6387" width="10.28515625" customWidth="1"/>
    <col min="6388" max="6388" width="15.42578125" customWidth="1"/>
    <col min="6389" max="6390" width="30.85546875" customWidth="1"/>
    <col min="6391" max="6391" width="10.85546875" customWidth="1"/>
    <col min="6392" max="6392" width="11.7109375" customWidth="1"/>
    <col min="6393" max="6393" width="10.85546875" customWidth="1"/>
    <col min="6394" max="6394" width="16.42578125" customWidth="1"/>
    <col min="6395" max="6395" width="10.85546875" customWidth="1"/>
    <col min="6396" max="6396" width="13.28515625" customWidth="1"/>
    <col min="6397" max="6397" width="10.85546875" customWidth="1"/>
    <col min="6398" max="6398" width="27.42578125" customWidth="1"/>
    <col min="6399" max="6399" width="29.85546875" customWidth="1"/>
    <col min="6400" max="6400" width="27.42578125" customWidth="1"/>
    <col min="6401" max="6401" width="15.85546875" customWidth="1"/>
    <col min="6402" max="6402" width="28.7109375" customWidth="1"/>
    <col min="6403" max="6404" width="25.85546875" customWidth="1"/>
    <col min="6405" max="6405" width="62.28515625" customWidth="1"/>
    <col min="6406" max="6406" width="10.7109375" customWidth="1"/>
    <col min="6642" max="6642" width="11.7109375" customWidth="1"/>
    <col min="6643" max="6643" width="10.28515625" customWidth="1"/>
    <col min="6644" max="6644" width="15.42578125" customWidth="1"/>
    <col min="6645" max="6646" width="30.85546875" customWidth="1"/>
    <col min="6647" max="6647" width="10.85546875" customWidth="1"/>
    <col min="6648" max="6648" width="11.7109375" customWidth="1"/>
    <col min="6649" max="6649" width="10.85546875" customWidth="1"/>
    <col min="6650" max="6650" width="16.42578125" customWidth="1"/>
    <col min="6651" max="6651" width="10.85546875" customWidth="1"/>
    <col min="6652" max="6652" width="13.28515625" customWidth="1"/>
    <col min="6653" max="6653" width="10.85546875" customWidth="1"/>
    <col min="6654" max="6654" width="27.42578125" customWidth="1"/>
    <col min="6655" max="6655" width="29.85546875" customWidth="1"/>
    <col min="6656" max="6656" width="27.42578125" customWidth="1"/>
    <col min="6657" max="6657" width="15.85546875" customWidth="1"/>
    <col min="6658" max="6658" width="28.7109375" customWidth="1"/>
    <col min="6659" max="6660" width="25.85546875" customWidth="1"/>
    <col min="6661" max="6661" width="62.28515625" customWidth="1"/>
    <col min="6662" max="6662" width="10.7109375" customWidth="1"/>
    <col min="6898" max="6898" width="11.7109375" customWidth="1"/>
    <col min="6899" max="6899" width="10.28515625" customWidth="1"/>
    <col min="6900" max="6900" width="15.42578125" customWidth="1"/>
    <col min="6901" max="6902" width="30.85546875" customWidth="1"/>
    <col min="6903" max="6903" width="10.85546875" customWidth="1"/>
    <col min="6904" max="6904" width="11.7109375" customWidth="1"/>
    <col min="6905" max="6905" width="10.85546875" customWidth="1"/>
    <col min="6906" max="6906" width="16.42578125" customWidth="1"/>
    <col min="6907" max="6907" width="10.85546875" customWidth="1"/>
    <col min="6908" max="6908" width="13.28515625" customWidth="1"/>
    <col min="6909" max="6909" width="10.85546875" customWidth="1"/>
    <col min="6910" max="6910" width="27.42578125" customWidth="1"/>
    <col min="6911" max="6911" width="29.85546875" customWidth="1"/>
    <col min="6912" max="6912" width="27.42578125" customWidth="1"/>
    <col min="6913" max="6913" width="15.85546875" customWidth="1"/>
    <col min="6914" max="6914" width="28.7109375" customWidth="1"/>
    <col min="6915" max="6916" width="25.85546875" customWidth="1"/>
    <col min="6917" max="6917" width="62.28515625" customWidth="1"/>
    <col min="6918" max="6918" width="10.7109375" customWidth="1"/>
    <col min="7154" max="7154" width="11.7109375" customWidth="1"/>
    <col min="7155" max="7155" width="10.28515625" customWidth="1"/>
    <col min="7156" max="7156" width="15.42578125" customWidth="1"/>
    <col min="7157" max="7158" width="30.85546875" customWidth="1"/>
    <col min="7159" max="7159" width="10.85546875" customWidth="1"/>
    <col min="7160" max="7160" width="11.7109375" customWidth="1"/>
    <col min="7161" max="7161" width="10.85546875" customWidth="1"/>
    <col min="7162" max="7162" width="16.42578125" customWidth="1"/>
    <col min="7163" max="7163" width="10.85546875" customWidth="1"/>
    <col min="7164" max="7164" width="13.28515625" customWidth="1"/>
    <col min="7165" max="7165" width="10.85546875" customWidth="1"/>
    <col min="7166" max="7166" width="27.42578125" customWidth="1"/>
    <col min="7167" max="7167" width="29.85546875" customWidth="1"/>
    <col min="7168" max="7168" width="27.42578125" customWidth="1"/>
    <col min="7169" max="7169" width="15.85546875" customWidth="1"/>
    <col min="7170" max="7170" width="28.7109375" customWidth="1"/>
    <col min="7171" max="7172" width="25.85546875" customWidth="1"/>
    <col min="7173" max="7173" width="62.28515625" customWidth="1"/>
    <col min="7174" max="7174" width="10.7109375" customWidth="1"/>
    <col min="7410" max="7410" width="11.7109375" customWidth="1"/>
    <col min="7411" max="7411" width="10.28515625" customWidth="1"/>
    <col min="7412" max="7412" width="15.42578125" customWidth="1"/>
    <col min="7413" max="7414" width="30.85546875" customWidth="1"/>
    <col min="7415" max="7415" width="10.85546875" customWidth="1"/>
    <col min="7416" max="7416" width="11.7109375" customWidth="1"/>
    <col min="7417" max="7417" width="10.85546875" customWidth="1"/>
    <col min="7418" max="7418" width="16.42578125" customWidth="1"/>
    <col min="7419" max="7419" width="10.85546875" customWidth="1"/>
    <col min="7420" max="7420" width="13.28515625" customWidth="1"/>
    <col min="7421" max="7421" width="10.85546875" customWidth="1"/>
    <col min="7422" max="7422" width="27.42578125" customWidth="1"/>
    <col min="7423" max="7423" width="29.85546875" customWidth="1"/>
    <col min="7424" max="7424" width="27.42578125" customWidth="1"/>
    <col min="7425" max="7425" width="15.85546875" customWidth="1"/>
    <col min="7426" max="7426" width="28.7109375" customWidth="1"/>
    <col min="7427" max="7428" width="25.85546875" customWidth="1"/>
    <col min="7429" max="7429" width="62.28515625" customWidth="1"/>
    <col min="7430" max="7430" width="10.7109375" customWidth="1"/>
    <col min="7666" max="7666" width="11.7109375" customWidth="1"/>
    <col min="7667" max="7667" width="10.28515625" customWidth="1"/>
    <col min="7668" max="7668" width="15.42578125" customWidth="1"/>
    <col min="7669" max="7670" width="30.85546875" customWidth="1"/>
    <col min="7671" max="7671" width="10.85546875" customWidth="1"/>
    <col min="7672" max="7672" width="11.7109375" customWidth="1"/>
    <col min="7673" max="7673" width="10.85546875" customWidth="1"/>
    <col min="7674" max="7674" width="16.42578125" customWidth="1"/>
    <col min="7675" max="7675" width="10.85546875" customWidth="1"/>
    <col min="7676" max="7676" width="13.28515625" customWidth="1"/>
    <col min="7677" max="7677" width="10.85546875" customWidth="1"/>
    <col min="7678" max="7678" width="27.42578125" customWidth="1"/>
    <col min="7679" max="7679" width="29.85546875" customWidth="1"/>
    <col min="7680" max="7680" width="27.42578125" customWidth="1"/>
    <col min="7681" max="7681" width="15.85546875" customWidth="1"/>
    <col min="7682" max="7682" width="28.7109375" customWidth="1"/>
    <col min="7683" max="7684" width="25.85546875" customWidth="1"/>
    <col min="7685" max="7685" width="62.28515625" customWidth="1"/>
    <col min="7686" max="7686" width="10.7109375" customWidth="1"/>
    <col min="7922" max="7922" width="11.7109375" customWidth="1"/>
    <col min="7923" max="7923" width="10.28515625" customWidth="1"/>
    <col min="7924" max="7924" width="15.42578125" customWidth="1"/>
    <col min="7925" max="7926" width="30.85546875" customWidth="1"/>
    <col min="7927" max="7927" width="10.85546875" customWidth="1"/>
    <col min="7928" max="7928" width="11.7109375" customWidth="1"/>
    <col min="7929" max="7929" width="10.85546875" customWidth="1"/>
    <col min="7930" max="7930" width="16.42578125" customWidth="1"/>
    <col min="7931" max="7931" width="10.85546875" customWidth="1"/>
    <col min="7932" max="7932" width="13.28515625" customWidth="1"/>
    <col min="7933" max="7933" width="10.85546875" customWidth="1"/>
    <col min="7934" max="7934" width="27.42578125" customWidth="1"/>
    <col min="7935" max="7935" width="29.85546875" customWidth="1"/>
    <col min="7936" max="7936" width="27.42578125" customWidth="1"/>
    <col min="7937" max="7937" width="15.85546875" customWidth="1"/>
    <col min="7938" max="7938" width="28.7109375" customWidth="1"/>
    <col min="7939" max="7940" width="25.85546875" customWidth="1"/>
    <col min="7941" max="7941" width="62.28515625" customWidth="1"/>
    <col min="7942" max="7942" width="10.7109375" customWidth="1"/>
    <col min="8178" max="8178" width="11.7109375" customWidth="1"/>
    <col min="8179" max="8179" width="10.28515625" customWidth="1"/>
    <col min="8180" max="8180" width="15.42578125" customWidth="1"/>
    <col min="8181" max="8182" width="30.85546875" customWidth="1"/>
    <col min="8183" max="8183" width="10.85546875" customWidth="1"/>
    <col min="8184" max="8184" width="11.7109375" customWidth="1"/>
    <col min="8185" max="8185" width="10.85546875" customWidth="1"/>
    <col min="8186" max="8186" width="16.42578125" customWidth="1"/>
    <col min="8187" max="8187" width="10.85546875" customWidth="1"/>
    <col min="8188" max="8188" width="13.28515625" customWidth="1"/>
    <col min="8189" max="8189" width="10.85546875" customWidth="1"/>
    <col min="8190" max="8190" width="27.42578125" customWidth="1"/>
    <col min="8191" max="8191" width="29.85546875" customWidth="1"/>
    <col min="8192" max="8192" width="27.42578125" customWidth="1"/>
    <col min="8193" max="8193" width="15.85546875" customWidth="1"/>
    <col min="8194" max="8194" width="28.7109375" customWidth="1"/>
    <col min="8195" max="8196" width="25.85546875" customWidth="1"/>
    <col min="8197" max="8197" width="62.28515625" customWidth="1"/>
    <col min="8198" max="8198" width="10.7109375" customWidth="1"/>
    <col min="8434" max="8434" width="11.7109375" customWidth="1"/>
    <col min="8435" max="8435" width="10.28515625" customWidth="1"/>
    <col min="8436" max="8436" width="15.42578125" customWidth="1"/>
    <col min="8437" max="8438" width="30.85546875" customWidth="1"/>
    <col min="8439" max="8439" width="10.85546875" customWidth="1"/>
    <col min="8440" max="8440" width="11.7109375" customWidth="1"/>
    <col min="8441" max="8441" width="10.85546875" customWidth="1"/>
    <col min="8442" max="8442" width="16.42578125" customWidth="1"/>
    <col min="8443" max="8443" width="10.85546875" customWidth="1"/>
    <col min="8444" max="8444" width="13.28515625" customWidth="1"/>
    <col min="8445" max="8445" width="10.85546875" customWidth="1"/>
    <col min="8446" max="8446" width="27.42578125" customWidth="1"/>
    <col min="8447" max="8447" width="29.85546875" customWidth="1"/>
    <col min="8448" max="8448" width="27.42578125" customWidth="1"/>
    <col min="8449" max="8449" width="15.85546875" customWidth="1"/>
    <col min="8450" max="8450" width="28.7109375" customWidth="1"/>
    <col min="8451" max="8452" width="25.85546875" customWidth="1"/>
    <col min="8453" max="8453" width="62.28515625" customWidth="1"/>
    <col min="8454" max="8454" width="10.7109375" customWidth="1"/>
    <col min="8690" max="8690" width="11.7109375" customWidth="1"/>
    <col min="8691" max="8691" width="10.28515625" customWidth="1"/>
    <col min="8692" max="8692" width="15.42578125" customWidth="1"/>
    <col min="8693" max="8694" width="30.85546875" customWidth="1"/>
    <col min="8695" max="8695" width="10.85546875" customWidth="1"/>
    <col min="8696" max="8696" width="11.7109375" customWidth="1"/>
    <col min="8697" max="8697" width="10.85546875" customWidth="1"/>
    <col min="8698" max="8698" width="16.42578125" customWidth="1"/>
    <col min="8699" max="8699" width="10.85546875" customWidth="1"/>
    <col min="8700" max="8700" width="13.28515625" customWidth="1"/>
    <col min="8701" max="8701" width="10.85546875" customWidth="1"/>
    <col min="8702" max="8702" width="27.42578125" customWidth="1"/>
    <col min="8703" max="8703" width="29.85546875" customWidth="1"/>
    <col min="8704" max="8704" width="27.42578125" customWidth="1"/>
    <col min="8705" max="8705" width="15.85546875" customWidth="1"/>
    <col min="8706" max="8706" width="28.7109375" customWidth="1"/>
    <col min="8707" max="8708" width="25.85546875" customWidth="1"/>
    <col min="8709" max="8709" width="62.28515625" customWidth="1"/>
    <col min="8710" max="8710" width="10.7109375" customWidth="1"/>
    <col min="8946" max="8946" width="11.7109375" customWidth="1"/>
    <col min="8947" max="8947" width="10.28515625" customWidth="1"/>
    <col min="8948" max="8948" width="15.42578125" customWidth="1"/>
    <col min="8949" max="8950" width="30.85546875" customWidth="1"/>
    <col min="8951" max="8951" width="10.85546875" customWidth="1"/>
    <col min="8952" max="8952" width="11.7109375" customWidth="1"/>
    <col min="8953" max="8953" width="10.85546875" customWidth="1"/>
    <col min="8954" max="8954" width="16.42578125" customWidth="1"/>
    <col min="8955" max="8955" width="10.85546875" customWidth="1"/>
    <col min="8956" max="8956" width="13.28515625" customWidth="1"/>
    <col min="8957" max="8957" width="10.85546875" customWidth="1"/>
    <col min="8958" max="8958" width="27.42578125" customWidth="1"/>
    <col min="8959" max="8959" width="29.85546875" customWidth="1"/>
    <col min="8960" max="8960" width="27.42578125" customWidth="1"/>
    <col min="8961" max="8961" width="15.85546875" customWidth="1"/>
    <col min="8962" max="8962" width="28.7109375" customWidth="1"/>
    <col min="8963" max="8964" width="25.85546875" customWidth="1"/>
    <col min="8965" max="8965" width="62.28515625" customWidth="1"/>
    <col min="8966" max="8966" width="10.7109375" customWidth="1"/>
    <col min="9202" max="9202" width="11.7109375" customWidth="1"/>
    <col min="9203" max="9203" width="10.28515625" customWidth="1"/>
    <col min="9204" max="9204" width="15.42578125" customWidth="1"/>
    <col min="9205" max="9206" width="30.85546875" customWidth="1"/>
    <col min="9207" max="9207" width="10.85546875" customWidth="1"/>
    <col min="9208" max="9208" width="11.7109375" customWidth="1"/>
    <col min="9209" max="9209" width="10.85546875" customWidth="1"/>
    <col min="9210" max="9210" width="16.42578125" customWidth="1"/>
    <col min="9211" max="9211" width="10.85546875" customWidth="1"/>
    <col min="9212" max="9212" width="13.28515625" customWidth="1"/>
    <col min="9213" max="9213" width="10.85546875" customWidth="1"/>
    <col min="9214" max="9214" width="27.42578125" customWidth="1"/>
    <col min="9215" max="9215" width="29.85546875" customWidth="1"/>
    <col min="9216" max="9216" width="27.42578125" customWidth="1"/>
    <col min="9217" max="9217" width="15.85546875" customWidth="1"/>
    <col min="9218" max="9218" width="28.7109375" customWidth="1"/>
    <col min="9219" max="9220" width="25.85546875" customWidth="1"/>
    <col min="9221" max="9221" width="62.28515625" customWidth="1"/>
    <col min="9222" max="9222" width="10.7109375" customWidth="1"/>
    <col min="9458" max="9458" width="11.7109375" customWidth="1"/>
    <col min="9459" max="9459" width="10.28515625" customWidth="1"/>
    <col min="9460" max="9460" width="15.42578125" customWidth="1"/>
    <col min="9461" max="9462" width="30.85546875" customWidth="1"/>
    <col min="9463" max="9463" width="10.85546875" customWidth="1"/>
    <col min="9464" max="9464" width="11.7109375" customWidth="1"/>
    <col min="9465" max="9465" width="10.85546875" customWidth="1"/>
    <col min="9466" max="9466" width="16.42578125" customWidth="1"/>
    <col min="9467" max="9467" width="10.85546875" customWidth="1"/>
    <col min="9468" max="9468" width="13.28515625" customWidth="1"/>
    <col min="9469" max="9469" width="10.85546875" customWidth="1"/>
    <col min="9470" max="9470" width="27.42578125" customWidth="1"/>
    <col min="9471" max="9471" width="29.85546875" customWidth="1"/>
    <col min="9472" max="9472" width="27.42578125" customWidth="1"/>
    <col min="9473" max="9473" width="15.85546875" customWidth="1"/>
    <col min="9474" max="9474" width="28.7109375" customWidth="1"/>
    <col min="9475" max="9476" width="25.85546875" customWidth="1"/>
    <col min="9477" max="9477" width="62.28515625" customWidth="1"/>
    <col min="9478" max="9478" width="10.7109375" customWidth="1"/>
    <col min="9714" max="9714" width="11.7109375" customWidth="1"/>
    <col min="9715" max="9715" width="10.28515625" customWidth="1"/>
    <col min="9716" max="9716" width="15.42578125" customWidth="1"/>
    <col min="9717" max="9718" width="30.85546875" customWidth="1"/>
    <col min="9719" max="9719" width="10.85546875" customWidth="1"/>
    <col min="9720" max="9720" width="11.7109375" customWidth="1"/>
    <col min="9721" max="9721" width="10.85546875" customWidth="1"/>
    <col min="9722" max="9722" width="16.42578125" customWidth="1"/>
    <col min="9723" max="9723" width="10.85546875" customWidth="1"/>
    <col min="9724" max="9724" width="13.28515625" customWidth="1"/>
    <col min="9725" max="9725" width="10.85546875" customWidth="1"/>
    <col min="9726" max="9726" width="27.42578125" customWidth="1"/>
    <col min="9727" max="9727" width="29.85546875" customWidth="1"/>
    <col min="9728" max="9728" width="27.42578125" customWidth="1"/>
    <col min="9729" max="9729" width="15.85546875" customWidth="1"/>
    <col min="9730" max="9730" width="28.7109375" customWidth="1"/>
    <col min="9731" max="9732" width="25.85546875" customWidth="1"/>
    <col min="9733" max="9733" width="62.28515625" customWidth="1"/>
    <col min="9734" max="9734" width="10.7109375" customWidth="1"/>
    <col min="9970" max="9970" width="11.7109375" customWidth="1"/>
    <col min="9971" max="9971" width="10.28515625" customWidth="1"/>
    <col min="9972" max="9972" width="15.42578125" customWidth="1"/>
    <col min="9973" max="9974" width="30.85546875" customWidth="1"/>
    <col min="9975" max="9975" width="10.85546875" customWidth="1"/>
    <col min="9976" max="9976" width="11.7109375" customWidth="1"/>
    <col min="9977" max="9977" width="10.85546875" customWidth="1"/>
    <col min="9978" max="9978" width="16.42578125" customWidth="1"/>
    <col min="9979" max="9979" width="10.85546875" customWidth="1"/>
    <col min="9980" max="9980" width="13.28515625" customWidth="1"/>
    <col min="9981" max="9981" width="10.85546875" customWidth="1"/>
    <col min="9982" max="9982" width="27.42578125" customWidth="1"/>
    <col min="9983" max="9983" width="29.85546875" customWidth="1"/>
    <col min="9984" max="9984" width="27.42578125" customWidth="1"/>
    <col min="9985" max="9985" width="15.85546875" customWidth="1"/>
    <col min="9986" max="9986" width="28.7109375" customWidth="1"/>
    <col min="9987" max="9988" width="25.85546875" customWidth="1"/>
    <col min="9989" max="9989" width="62.28515625" customWidth="1"/>
    <col min="9990" max="9990" width="10.7109375" customWidth="1"/>
    <col min="10226" max="10226" width="11.7109375" customWidth="1"/>
    <col min="10227" max="10227" width="10.28515625" customWidth="1"/>
    <col min="10228" max="10228" width="15.42578125" customWidth="1"/>
    <col min="10229" max="10230" width="30.85546875" customWidth="1"/>
    <col min="10231" max="10231" width="10.85546875" customWidth="1"/>
    <col min="10232" max="10232" width="11.7109375" customWidth="1"/>
    <col min="10233" max="10233" width="10.85546875" customWidth="1"/>
    <col min="10234" max="10234" width="16.42578125" customWidth="1"/>
    <col min="10235" max="10235" width="10.85546875" customWidth="1"/>
    <col min="10236" max="10236" width="13.28515625" customWidth="1"/>
    <col min="10237" max="10237" width="10.85546875" customWidth="1"/>
    <col min="10238" max="10238" width="27.42578125" customWidth="1"/>
    <col min="10239" max="10239" width="29.85546875" customWidth="1"/>
    <col min="10240" max="10240" width="27.42578125" customWidth="1"/>
    <col min="10241" max="10241" width="15.85546875" customWidth="1"/>
    <col min="10242" max="10242" width="28.7109375" customWidth="1"/>
    <col min="10243" max="10244" width="25.85546875" customWidth="1"/>
    <col min="10245" max="10245" width="62.28515625" customWidth="1"/>
    <col min="10246" max="10246" width="10.7109375" customWidth="1"/>
    <col min="10482" max="10482" width="11.7109375" customWidth="1"/>
    <col min="10483" max="10483" width="10.28515625" customWidth="1"/>
    <col min="10484" max="10484" width="15.42578125" customWidth="1"/>
    <col min="10485" max="10486" width="30.85546875" customWidth="1"/>
    <col min="10487" max="10487" width="10.85546875" customWidth="1"/>
    <col min="10488" max="10488" width="11.7109375" customWidth="1"/>
    <col min="10489" max="10489" width="10.85546875" customWidth="1"/>
    <col min="10490" max="10490" width="16.42578125" customWidth="1"/>
    <col min="10491" max="10491" width="10.85546875" customWidth="1"/>
    <col min="10492" max="10492" width="13.28515625" customWidth="1"/>
    <col min="10493" max="10493" width="10.85546875" customWidth="1"/>
    <col min="10494" max="10494" width="27.42578125" customWidth="1"/>
    <col min="10495" max="10495" width="29.85546875" customWidth="1"/>
    <col min="10496" max="10496" width="27.42578125" customWidth="1"/>
    <col min="10497" max="10497" width="15.85546875" customWidth="1"/>
    <col min="10498" max="10498" width="28.7109375" customWidth="1"/>
    <col min="10499" max="10500" width="25.85546875" customWidth="1"/>
    <col min="10501" max="10501" width="62.28515625" customWidth="1"/>
    <col min="10502" max="10502" width="10.7109375" customWidth="1"/>
    <col min="10738" max="10738" width="11.7109375" customWidth="1"/>
    <col min="10739" max="10739" width="10.28515625" customWidth="1"/>
    <col min="10740" max="10740" width="15.42578125" customWidth="1"/>
    <col min="10741" max="10742" width="30.85546875" customWidth="1"/>
    <col min="10743" max="10743" width="10.85546875" customWidth="1"/>
    <col min="10744" max="10744" width="11.7109375" customWidth="1"/>
    <col min="10745" max="10745" width="10.85546875" customWidth="1"/>
    <col min="10746" max="10746" width="16.42578125" customWidth="1"/>
    <col min="10747" max="10747" width="10.85546875" customWidth="1"/>
    <col min="10748" max="10748" width="13.28515625" customWidth="1"/>
    <col min="10749" max="10749" width="10.85546875" customWidth="1"/>
    <col min="10750" max="10750" width="27.42578125" customWidth="1"/>
    <col min="10751" max="10751" width="29.85546875" customWidth="1"/>
    <col min="10752" max="10752" width="27.42578125" customWidth="1"/>
    <col min="10753" max="10753" width="15.85546875" customWidth="1"/>
    <col min="10754" max="10754" width="28.7109375" customWidth="1"/>
    <col min="10755" max="10756" width="25.85546875" customWidth="1"/>
    <col min="10757" max="10757" width="62.28515625" customWidth="1"/>
    <col min="10758" max="10758" width="10.7109375" customWidth="1"/>
    <col min="10994" max="10994" width="11.7109375" customWidth="1"/>
    <col min="10995" max="10995" width="10.28515625" customWidth="1"/>
    <col min="10996" max="10996" width="15.42578125" customWidth="1"/>
    <col min="10997" max="10998" width="30.85546875" customWidth="1"/>
    <col min="10999" max="10999" width="10.85546875" customWidth="1"/>
    <col min="11000" max="11000" width="11.7109375" customWidth="1"/>
    <col min="11001" max="11001" width="10.85546875" customWidth="1"/>
    <col min="11002" max="11002" width="16.42578125" customWidth="1"/>
    <col min="11003" max="11003" width="10.85546875" customWidth="1"/>
    <col min="11004" max="11004" width="13.28515625" customWidth="1"/>
    <col min="11005" max="11005" width="10.85546875" customWidth="1"/>
    <col min="11006" max="11006" width="27.42578125" customWidth="1"/>
    <col min="11007" max="11007" width="29.85546875" customWidth="1"/>
    <col min="11008" max="11008" width="27.42578125" customWidth="1"/>
    <col min="11009" max="11009" width="15.85546875" customWidth="1"/>
    <col min="11010" max="11010" width="28.7109375" customWidth="1"/>
    <col min="11011" max="11012" width="25.85546875" customWidth="1"/>
    <col min="11013" max="11013" width="62.28515625" customWidth="1"/>
    <col min="11014" max="11014" width="10.7109375" customWidth="1"/>
    <col min="11250" max="11250" width="11.7109375" customWidth="1"/>
    <col min="11251" max="11251" width="10.28515625" customWidth="1"/>
    <col min="11252" max="11252" width="15.42578125" customWidth="1"/>
    <col min="11253" max="11254" width="30.85546875" customWidth="1"/>
    <col min="11255" max="11255" width="10.85546875" customWidth="1"/>
    <col min="11256" max="11256" width="11.7109375" customWidth="1"/>
    <col min="11257" max="11257" width="10.85546875" customWidth="1"/>
    <col min="11258" max="11258" width="16.42578125" customWidth="1"/>
    <col min="11259" max="11259" width="10.85546875" customWidth="1"/>
    <col min="11260" max="11260" width="13.28515625" customWidth="1"/>
    <col min="11261" max="11261" width="10.85546875" customWidth="1"/>
    <col min="11262" max="11262" width="27.42578125" customWidth="1"/>
    <col min="11263" max="11263" width="29.85546875" customWidth="1"/>
    <col min="11264" max="11264" width="27.42578125" customWidth="1"/>
    <col min="11265" max="11265" width="15.85546875" customWidth="1"/>
    <col min="11266" max="11266" width="28.7109375" customWidth="1"/>
    <col min="11267" max="11268" width="25.85546875" customWidth="1"/>
    <col min="11269" max="11269" width="62.28515625" customWidth="1"/>
    <col min="11270" max="11270" width="10.7109375" customWidth="1"/>
    <col min="11506" max="11506" width="11.7109375" customWidth="1"/>
    <col min="11507" max="11507" width="10.28515625" customWidth="1"/>
    <col min="11508" max="11508" width="15.42578125" customWidth="1"/>
    <col min="11509" max="11510" width="30.85546875" customWidth="1"/>
    <col min="11511" max="11511" width="10.85546875" customWidth="1"/>
    <col min="11512" max="11512" width="11.7109375" customWidth="1"/>
    <col min="11513" max="11513" width="10.85546875" customWidth="1"/>
    <col min="11514" max="11514" width="16.42578125" customWidth="1"/>
    <col min="11515" max="11515" width="10.85546875" customWidth="1"/>
    <col min="11516" max="11516" width="13.28515625" customWidth="1"/>
    <col min="11517" max="11517" width="10.85546875" customWidth="1"/>
    <col min="11518" max="11518" width="27.42578125" customWidth="1"/>
    <col min="11519" max="11519" width="29.85546875" customWidth="1"/>
    <col min="11520" max="11520" width="27.42578125" customWidth="1"/>
    <col min="11521" max="11521" width="15.85546875" customWidth="1"/>
    <col min="11522" max="11522" width="28.7109375" customWidth="1"/>
    <col min="11523" max="11524" width="25.85546875" customWidth="1"/>
    <col min="11525" max="11525" width="62.28515625" customWidth="1"/>
    <col min="11526" max="11526" width="10.7109375" customWidth="1"/>
    <col min="11762" max="11762" width="11.7109375" customWidth="1"/>
    <col min="11763" max="11763" width="10.28515625" customWidth="1"/>
    <col min="11764" max="11764" width="15.42578125" customWidth="1"/>
    <col min="11765" max="11766" width="30.85546875" customWidth="1"/>
    <col min="11767" max="11767" width="10.85546875" customWidth="1"/>
    <col min="11768" max="11768" width="11.7109375" customWidth="1"/>
    <col min="11769" max="11769" width="10.85546875" customWidth="1"/>
    <col min="11770" max="11770" width="16.42578125" customWidth="1"/>
    <col min="11771" max="11771" width="10.85546875" customWidth="1"/>
    <col min="11772" max="11772" width="13.28515625" customWidth="1"/>
    <col min="11773" max="11773" width="10.85546875" customWidth="1"/>
    <col min="11774" max="11774" width="27.42578125" customWidth="1"/>
    <col min="11775" max="11775" width="29.85546875" customWidth="1"/>
    <col min="11776" max="11776" width="27.42578125" customWidth="1"/>
    <col min="11777" max="11777" width="15.85546875" customWidth="1"/>
    <col min="11778" max="11778" width="28.7109375" customWidth="1"/>
    <col min="11779" max="11780" width="25.85546875" customWidth="1"/>
    <col min="11781" max="11781" width="62.28515625" customWidth="1"/>
    <col min="11782" max="11782" width="10.7109375" customWidth="1"/>
    <col min="12018" max="12018" width="11.7109375" customWidth="1"/>
    <col min="12019" max="12019" width="10.28515625" customWidth="1"/>
    <col min="12020" max="12020" width="15.42578125" customWidth="1"/>
    <col min="12021" max="12022" width="30.85546875" customWidth="1"/>
    <col min="12023" max="12023" width="10.85546875" customWidth="1"/>
    <col min="12024" max="12024" width="11.7109375" customWidth="1"/>
    <col min="12025" max="12025" width="10.85546875" customWidth="1"/>
    <col min="12026" max="12026" width="16.42578125" customWidth="1"/>
    <col min="12027" max="12027" width="10.85546875" customWidth="1"/>
    <col min="12028" max="12028" width="13.28515625" customWidth="1"/>
    <col min="12029" max="12029" width="10.85546875" customWidth="1"/>
    <col min="12030" max="12030" width="27.42578125" customWidth="1"/>
    <col min="12031" max="12031" width="29.85546875" customWidth="1"/>
    <col min="12032" max="12032" width="27.42578125" customWidth="1"/>
    <col min="12033" max="12033" width="15.85546875" customWidth="1"/>
    <col min="12034" max="12034" width="28.7109375" customWidth="1"/>
    <col min="12035" max="12036" width="25.85546875" customWidth="1"/>
    <col min="12037" max="12037" width="62.28515625" customWidth="1"/>
    <col min="12038" max="12038" width="10.7109375" customWidth="1"/>
    <col min="12274" max="12274" width="11.7109375" customWidth="1"/>
    <col min="12275" max="12275" width="10.28515625" customWidth="1"/>
    <col min="12276" max="12276" width="15.42578125" customWidth="1"/>
    <col min="12277" max="12278" width="30.85546875" customWidth="1"/>
    <col min="12279" max="12279" width="10.85546875" customWidth="1"/>
    <col min="12280" max="12280" width="11.7109375" customWidth="1"/>
    <col min="12281" max="12281" width="10.85546875" customWidth="1"/>
    <col min="12282" max="12282" width="16.42578125" customWidth="1"/>
    <col min="12283" max="12283" width="10.85546875" customWidth="1"/>
    <col min="12284" max="12284" width="13.28515625" customWidth="1"/>
    <col min="12285" max="12285" width="10.85546875" customWidth="1"/>
    <col min="12286" max="12286" width="27.42578125" customWidth="1"/>
    <col min="12287" max="12287" width="29.85546875" customWidth="1"/>
    <col min="12288" max="12288" width="27.42578125" customWidth="1"/>
    <col min="12289" max="12289" width="15.85546875" customWidth="1"/>
    <col min="12290" max="12290" width="28.7109375" customWidth="1"/>
    <col min="12291" max="12292" width="25.85546875" customWidth="1"/>
    <col min="12293" max="12293" width="62.28515625" customWidth="1"/>
    <col min="12294" max="12294" width="10.7109375" customWidth="1"/>
    <col min="12530" max="12530" width="11.7109375" customWidth="1"/>
    <col min="12531" max="12531" width="10.28515625" customWidth="1"/>
    <col min="12532" max="12532" width="15.42578125" customWidth="1"/>
    <col min="12533" max="12534" width="30.85546875" customWidth="1"/>
    <col min="12535" max="12535" width="10.85546875" customWidth="1"/>
    <col min="12536" max="12536" width="11.7109375" customWidth="1"/>
    <col min="12537" max="12537" width="10.85546875" customWidth="1"/>
    <col min="12538" max="12538" width="16.42578125" customWidth="1"/>
    <col min="12539" max="12539" width="10.85546875" customWidth="1"/>
    <col min="12540" max="12540" width="13.28515625" customWidth="1"/>
    <col min="12541" max="12541" width="10.85546875" customWidth="1"/>
    <col min="12542" max="12542" width="27.42578125" customWidth="1"/>
    <col min="12543" max="12543" width="29.85546875" customWidth="1"/>
    <col min="12544" max="12544" width="27.42578125" customWidth="1"/>
    <col min="12545" max="12545" width="15.85546875" customWidth="1"/>
    <col min="12546" max="12546" width="28.7109375" customWidth="1"/>
    <col min="12547" max="12548" width="25.85546875" customWidth="1"/>
    <col min="12549" max="12549" width="62.28515625" customWidth="1"/>
    <col min="12550" max="12550" width="10.7109375" customWidth="1"/>
    <col min="12786" max="12786" width="11.7109375" customWidth="1"/>
    <col min="12787" max="12787" width="10.28515625" customWidth="1"/>
    <col min="12788" max="12788" width="15.42578125" customWidth="1"/>
    <col min="12789" max="12790" width="30.85546875" customWidth="1"/>
    <col min="12791" max="12791" width="10.85546875" customWidth="1"/>
    <col min="12792" max="12792" width="11.7109375" customWidth="1"/>
    <col min="12793" max="12793" width="10.85546875" customWidth="1"/>
    <col min="12794" max="12794" width="16.42578125" customWidth="1"/>
    <col min="12795" max="12795" width="10.85546875" customWidth="1"/>
    <col min="12796" max="12796" width="13.28515625" customWidth="1"/>
    <col min="12797" max="12797" width="10.85546875" customWidth="1"/>
    <col min="12798" max="12798" width="27.42578125" customWidth="1"/>
    <col min="12799" max="12799" width="29.85546875" customWidth="1"/>
    <col min="12800" max="12800" width="27.42578125" customWidth="1"/>
    <col min="12801" max="12801" width="15.85546875" customWidth="1"/>
    <col min="12802" max="12802" width="28.7109375" customWidth="1"/>
    <col min="12803" max="12804" width="25.85546875" customWidth="1"/>
    <col min="12805" max="12805" width="62.28515625" customWidth="1"/>
    <col min="12806" max="12806" width="10.7109375" customWidth="1"/>
    <col min="13042" max="13042" width="11.7109375" customWidth="1"/>
    <col min="13043" max="13043" width="10.28515625" customWidth="1"/>
    <col min="13044" max="13044" width="15.42578125" customWidth="1"/>
    <col min="13045" max="13046" width="30.85546875" customWidth="1"/>
    <col min="13047" max="13047" width="10.85546875" customWidth="1"/>
    <col min="13048" max="13048" width="11.7109375" customWidth="1"/>
    <col min="13049" max="13049" width="10.85546875" customWidth="1"/>
    <col min="13050" max="13050" width="16.42578125" customWidth="1"/>
    <col min="13051" max="13051" width="10.85546875" customWidth="1"/>
    <col min="13052" max="13052" width="13.28515625" customWidth="1"/>
    <col min="13053" max="13053" width="10.85546875" customWidth="1"/>
    <col min="13054" max="13054" width="27.42578125" customWidth="1"/>
    <col min="13055" max="13055" width="29.85546875" customWidth="1"/>
    <col min="13056" max="13056" width="27.42578125" customWidth="1"/>
    <col min="13057" max="13057" width="15.85546875" customWidth="1"/>
    <col min="13058" max="13058" width="28.7109375" customWidth="1"/>
    <col min="13059" max="13060" width="25.85546875" customWidth="1"/>
    <col min="13061" max="13061" width="62.28515625" customWidth="1"/>
    <col min="13062" max="13062" width="10.7109375" customWidth="1"/>
    <col min="13298" max="13298" width="11.7109375" customWidth="1"/>
    <col min="13299" max="13299" width="10.28515625" customWidth="1"/>
    <col min="13300" max="13300" width="15.42578125" customWidth="1"/>
    <col min="13301" max="13302" width="30.85546875" customWidth="1"/>
    <col min="13303" max="13303" width="10.85546875" customWidth="1"/>
    <col min="13304" max="13304" width="11.7109375" customWidth="1"/>
    <col min="13305" max="13305" width="10.85546875" customWidth="1"/>
    <col min="13306" max="13306" width="16.42578125" customWidth="1"/>
    <col min="13307" max="13307" width="10.85546875" customWidth="1"/>
    <col min="13308" max="13308" width="13.28515625" customWidth="1"/>
    <col min="13309" max="13309" width="10.85546875" customWidth="1"/>
    <col min="13310" max="13310" width="27.42578125" customWidth="1"/>
    <col min="13311" max="13311" width="29.85546875" customWidth="1"/>
    <col min="13312" max="13312" width="27.42578125" customWidth="1"/>
    <col min="13313" max="13313" width="15.85546875" customWidth="1"/>
    <col min="13314" max="13314" width="28.7109375" customWidth="1"/>
    <col min="13315" max="13316" width="25.85546875" customWidth="1"/>
    <col min="13317" max="13317" width="62.28515625" customWidth="1"/>
    <col min="13318" max="13318" width="10.7109375" customWidth="1"/>
    <col min="13554" max="13554" width="11.7109375" customWidth="1"/>
    <col min="13555" max="13555" width="10.28515625" customWidth="1"/>
    <col min="13556" max="13556" width="15.42578125" customWidth="1"/>
    <col min="13557" max="13558" width="30.85546875" customWidth="1"/>
    <col min="13559" max="13559" width="10.85546875" customWidth="1"/>
    <col min="13560" max="13560" width="11.7109375" customWidth="1"/>
    <col min="13561" max="13561" width="10.85546875" customWidth="1"/>
    <col min="13562" max="13562" width="16.42578125" customWidth="1"/>
    <col min="13563" max="13563" width="10.85546875" customWidth="1"/>
    <col min="13564" max="13564" width="13.28515625" customWidth="1"/>
    <col min="13565" max="13565" width="10.85546875" customWidth="1"/>
    <col min="13566" max="13566" width="27.42578125" customWidth="1"/>
    <col min="13567" max="13567" width="29.85546875" customWidth="1"/>
    <col min="13568" max="13568" width="27.42578125" customWidth="1"/>
    <col min="13569" max="13569" width="15.85546875" customWidth="1"/>
    <col min="13570" max="13570" width="28.7109375" customWidth="1"/>
    <col min="13571" max="13572" width="25.85546875" customWidth="1"/>
    <col min="13573" max="13573" width="62.28515625" customWidth="1"/>
    <col min="13574" max="13574" width="10.7109375" customWidth="1"/>
    <col min="13810" max="13810" width="11.7109375" customWidth="1"/>
    <col min="13811" max="13811" width="10.28515625" customWidth="1"/>
    <col min="13812" max="13812" width="15.42578125" customWidth="1"/>
    <col min="13813" max="13814" width="30.85546875" customWidth="1"/>
    <col min="13815" max="13815" width="10.85546875" customWidth="1"/>
    <col min="13816" max="13816" width="11.7109375" customWidth="1"/>
    <col min="13817" max="13817" width="10.85546875" customWidth="1"/>
    <col min="13818" max="13818" width="16.42578125" customWidth="1"/>
    <col min="13819" max="13819" width="10.85546875" customWidth="1"/>
    <col min="13820" max="13820" width="13.28515625" customWidth="1"/>
    <col min="13821" max="13821" width="10.85546875" customWidth="1"/>
    <col min="13822" max="13822" width="27.42578125" customWidth="1"/>
    <col min="13823" max="13823" width="29.85546875" customWidth="1"/>
    <col min="13824" max="13824" width="27.42578125" customWidth="1"/>
    <col min="13825" max="13825" width="15.85546875" customWidth="1"/>
    <col min="13826" max="13826" width="28.7109375" customWidth="1"/>
    <col min="13827" max="13828" width="25.85546875" customWidth="1"/>
    <col min="13829" max="13829" width="62.28515625" customWidth="1"/>
    <col min="13830" max="13830" width="10.7109375" customWidth="1"/>
    <col min="14066" max="14066" width="11.7109375" customWidth="1"/>
    <col min="14067" max="14067" width="10.28515625" customWidth="1"/>
    <col min="14068" max="14068" width="15.42578125" customWidth="1"/>
    <col min="14069" max="14070" width="30.85546875" customWidth="1"/>
    <col min="14071" max="14071" width="10.85546875" customWidth="1"/>
    <col min="14072" max="14072" width="11.7109375" customWidth="1"/>
    <col min="14073" max="14073" width="10.85546875" customWidth="1"/>
    <col min="14074" max="14074" width="16.42578125" customWidth="1"/>
    <col min="14075" max="14075" width="10.85546875" customWidth="1"/>
    <col min="14076" max="14076" width="13.28515625" customWidth="1"/>
    <col min="14077" max="14077" width="10.85546875" customWidth="1"/>
    <col min="14078" max="14078" width="27.42578125" customWidth="1"/>
    <col min="14079" max="14079" width="29.85546875" customWidth="1"/>
    <col min="14080" max="14080" width="27.42578125" customWidth="1"/>
    <col min="14081" max="14081" width="15.85546875" customWidth="1"/>
    <col min="14082" max="14082" width="28.7109375" customWidth="1"/>
    <col min="14083" max="14084" width="25.85546875" customWidth="1"/>
    <col min="14085" max="14085" width="62.28515625" customWidth="1"/>
    <col min="14086" max="14086" width="10.7109375" customWidth="1"/>
    <col min="14322" max="14322" width="11.7109375" customWidth="1"/>
    <col min="14323" max="14323" width="10.28515625" customWidth="1"/>
    <col min="14324" max="14324" width="15.42578125" customWidth="1"/>
    <col min="14325" max="14326" width="30.85546875" customWidth="1"/>
    <col min="14327" max="14327" width="10.85546875" customWidth="1"/>
    <col min="14328" max="14328" width="11.7109375" customWidth="1"/>
    <col min="14329" max="14329" width="10.85546875" customWidth="1"/>
    <col min="14330" max="14330" width="16.42578125" customWidth="1"/>
    <col min="14331" max="14331" width="10.85546875" customWidth="1"/>
    <col min="14332" max="14332" width="13.28515625" customWidth="1"/>
    <col min="14333" max="14333" width="10.85546875" customWidth="1"/>
    <col min="14334" max="14334" width="27.42578125" customWidth="1"/>
    <col min="14335" max="14335" width="29.85546875" customWidth="1"/>
    <col min="14336" max="14336" width="27.42578125" customWidth="1"/>
    <col min="14337" max="14337" width="15.85546875" customWidth="1"/>
    <col min="14338" max="14338" width="28.7109375" customWidth="1"/>
    <col min="14339" max="14340" width="25.85546875" customWidth="1"/>
    <col min="14341" max="14341" width="62.28515625" customWidth="1"/>
    <col min="14342" max="14342" width="10.7109375" customWidth="1"/>
    <col min="14578" max="14578" width="11.7109375" customWidth="1"/>
    <col min="14579" max="14579" width="10.28515625" customWidth="1"/>
    <col min="14580" max="14580" width="15.42578125" customWidth="1"/>
    <col min="14581" max="14582" width="30.85546875" customWidth="1"/>
    <col min="14583" max="14583" width="10.85546875" customWidth="1"/>
    <col min="14584" max="14584" width="11.7109375" customWidth="1"/>
    <col min="14585" max="14585" width="10.85546875" customWidth="1"/>
    <col min="14586" max="14586" width="16.42578125" customWidth="1"/>
    <col min="14587" max="14587" width="10.85546875" customWidth="1"/>
    <col min="14588" max="14588" width="13.28515625" customWidth="1"/>
    <col min="14589" max="14589" width="10.85546875" customWidth="1"/>
    <col min="14590" max="14590" width="27.42578125" customWidth="1"/>
    <col min="14591" max="14591" width="29.85546875" customWidth="1"/>
    <col min="14592" max="14592" width="27.42578125" customWidth="1"/>
    <col min="14593" max="14593" width="15.85546875" customWidth="1"/>
    <col min="14594" max="14594" width="28.7109375" customWidth="1"/>
    <col min="14595" max="14596" width="25.85546875" customWidth="1"/>
    <col min="14597" max="14597" width="62.28515625" customWidth="1"/>
    <col min="14598" max="14598" width="10.7109375" customWidth="1"/>
    <col min="14834" max="14834" width="11.7109375" customWidth="1"/>
    <col min="14835" max="14835" width="10.28515625" customWidth="1"/>
    <col min="14836" max="14836" width="15.42578125" customWidth="1"/>
    <col min="14837" max="14838" width="30.85546875" customWidth="1"/>
    <col min="14839" max="14839" width="10.85546875" customWidth="1"/>
    <col min="14840" max="14840" width="11.7109375" customWidth="1"/>
    <col min="14841" max="14841" width="10.85546875" customWidth="1"/>
    <col min="14842" max="14842" width="16.42578125" customWidth="1"/>
    <col min="14843" max="14843" width="10.85546875" customWidth="1"/>
    <col min="14844" max="14844" width="13.28515625" customWidth="1"/>
    <col min="14845" max="14845" width="10.85546875" customWidth="1"/>
    <col min="14846" max="14846" width="27.42578125" customWidth="1"/>
    <col min="14847" max="14847" width="29.85546875" customWidth="1"/>
    <col min="14848" max="14848" width="27.42578125" customWidth="1"/>
    <col min="14849" max="14849" width="15.85546875" customWidth="1"/>
    <col min="14850" max="14850" width="28.7109375" customWidth="1"/>
    <col min="14851" max="14852" width="25.85546875" customWidth="1"/>
    <col min="14853" max="14853" width="62.28515625" customWidth="1"/>
    <col min="14854" max="14854" width="10.7109375" customWidth="1"/>
    <col min="15090" max="15090" width="11.7109375" customWidth="1"/>
    <col min="15091" max="15091" width="10.28515625" customWidth="1"/>
    <col min="15092" max="15092" width="15.42578125" customWidth="1"/>
    <col min="15093" max="15094" width="30.85546875" customWidth="1"/>
    <col min="15095" max="15095" width="10.85546875" customWidth="1"/>
    <col min="15096" max="15096" width="11.7109375" customWidth="1"/>
    <col min="15097" max="15097" width="10.85546875" customWidth="1"/>
    <col min="15098" max="15098" width="16.42578125" customWidth="1"/>
    <col min="15099" max="15099" width="10.85546875" customWidth="1"/>
    <col min="15100" max="15100" width="13.28515625" customWidth="1"/>
    <col min="15101" max="15101" width="10.85546875" customWidth="1"/>
    <col min="15102" max="15102" width="27.42578125" customWidth="1"/>
    <col min="15103" max="15103" width="29.85546875" customWidth="1"/>
    <col min="15104" max="15104" width="27.42578125" customWidth="1"/>
    <col min="15105" max="15105" width="15.85546875" customWidth="1"/>
    <col min="15106" max="15106" width="28.7109375" customWidth="1"/>
    <col min="15107" max="15108" width="25.85546875" customWidth="1"/>
    <col min="15109" max="15109" width="62.28515625" customWidth="1"/>
    <col min="15110" max="15110" width="10.7109375" customWidth="1"/>
    <col min="15346" max="15346" width="11.7109375" customWidth="1"/>
    <col min="15347" max="15347" width="10.28515625" customWidth="1"/>
    <col min="15348" max="15348" width="15.42578125" customWidth="1"/>
    <col min="15349" max="15350" width="30.85546875" customWidth="1"/>
    <col min="15351" max="15351" width="10.85546875" customWidth="1"/>
    <col min="15352" max="15352" width="11.7109375" customWidth="1"/>
    <col min="15353" max="15353" width="10.85546875" customWidth="1"/>
    <col min="15354" max="15354" width="16.42578125" customWidth="1"/>
    <col min="15355" max="15355" width="10.85546875" customWidth="1"/>
    <col min="15356" max="15356" width="13.28515625" customWidth="1"/>
    <col min="15357" max="15357" width="10.85546875" customWidth="1"/>
    <col min="15358" max="15358" width="27.42578125" customWidth="1"/>
    <col min="15359" max="15359" width="29.85546875" customWidth="1"/>
    <col min="15360" max="15360" width="27.42578125" customWidth="1"/>
    <col min="15361" max="15361" width="15.85546875" customWidth="1"/>
    <col min="15362" max="15362" width="28.7109375" customWidth="1"/>
    <col min="15363" max="15364" width="25.85546875" customWidth="1"/>
    <col min="15365" max="15365" width="62.28515625" customWidth="1"/>
    <col min="15366" max="15366" width="10.7109375" customWidth="1"/>
    <col min="15602" max="15602" width="11.7109375" customWidth="1"/>
    <col min="15603" max="15603" width="10.28515625" customWidth="1"/>
    <col min="15604" max="15604" width="15.42578125" customWidth="1"/>
    <col min="15605" max="15606" width="30.85546875" customWidth="1"/>
    <col min="15607" max="15607" width="10.85546875" customWidth="1"/>
    <col min="15608" max="15608" width="11.7109375" customWidth="1"/>
    <col min="15609" max="15609" width="10.85546875" customWidth="1"/>
    <col min="15610" max="15610" width="16.42578125" customWidth="1"/>
    <col min="15611" max="15611" width="10.85546875" customWidth="1"/>
    <col min="15612" max="15612" width="13.28515625" customWidth="1"/>
    <col min="15613" max="15613" width="10.85546875" customWidth="1"/>
    <col min="15614" max="15614" width="27.42578125" customWidth="1"/>
    <col min="15615" max="15615" width="29.85546875" customWidth="1"/>
    <col min="15616" max="15616" width="27.42578125" customWidth="1"/>
    <col min="15617" max="15617" width="15.85546875" customWidth="1"/>
    <col min="15618" max="15618" width="28.7109375" customWidth="1"/>
    <col min="15619" max="15620" width="25.85546875" customWidth="1"/>
    <col min="15621" max="15621" width="62.28515625" customWidth="1"/>
    <col min="15622" max="15622" width="10.7109375" customWidth="1"/>
    <col min="15858" max="15858" width="11.7109375" customWidth="1"/>
    <col min="15859" max="15859" width="10.28515625" customWidth="1"/>
    <col min="15860" max="15860" width="15.42578125" customWidth="1"/>
    <col min="15861" max="15862" width="30.85546875" customWidth="1"/>
    <col min="15863" max="15863" width="10.85546875" customWidth="1"/>
    <col min="15864" max="15864" width="11.7109375" customWidth="1"/>
    <col min="15865" max="15865" width="10.85546875" customWidth="1"/>
    <col min="15866" max="15866" width="16.42578125" customWidth="1"/>
    <col min="15867" max="15867" width="10.85546875" customWidth="1"/>
    <col min="15868" max="15868" width="13.28515625" customWidth="1"/>
    <col min="15869" max="15869" width="10.85546875" customWidth="1"/>
    <col min="15870" max="15870" width="27.42578125" customWidth="1"/>
    <col min="15871" max="15871" width="29.85546875" customWidth="1"/>
    <col min="15872" max="15872" width="27.42578125" customWidth="1"/>
    <col min="15873" max="15873" width="15.85546875" customWidth="1"/>
    <col min="15874" max="15874" width="28.7109375" customWidth="1"/>
    <col min="15875" max="15876" width="25.85546875" customWidth="1"/>
    <col min="15877" max="15877" width="62.28515625" customWidth="1"/>
    <col min="15878" max="15878" width="10.7109375" customWidth="1"/>
    <col min="16114" max="16114" width="11.7109375" customWidth="1"/>
    <col min="16115" max="16115" width="10.28515625" customWidth="1"/>
    <col min="16116" max="16116" width="15.42578125" customWidth="1"/>
    <col min="16117" max="16118" width="30.85546875" customWidth="1"/>
    <col min="16119" max="16119" width="10.85546875" customWidth="1"/>
    <col min="16120" max="16120" width="11.7109375" customWidth="1"/>
    <col min="16121" max="16121" width="10.85546875" customWidth="1"/>
    <col min="16122" max="16122" width="16.42578125" customWidth="1"/>
    <col min="16123" max="16123" width="10.85546875" customWidth="1"/>
    <col min="16124" max="16124" width="13.28515625" customWidth="1"/>
    <col min="16125" max="16125" width="10.85546875" customWidth="1"/>
    <col min="16126" max="16126" width="27.42578125" customWidth="1"/>
    <col min="16127" max="16127" width="29.85546875" customWidth="1"/>
    <col min="16128" max="16128" width="27.42578125" customWidth="1"/>
    <col min="16129" max="16129" width="15.85546875" customWidth="1"/>
    <col min="16130" max="16130" width="28.7109375" customWidth="1"/>
    <col min="16131" max="16132" width="25.85546875" customWidth="1"/>
    <col min="16133" max="16133" width="62.28515625" customWidth="1"/>
    <col min="16134" max="16134" width="10.7109375" customWidth="1"/>
  </cols>
  <sheetData>
    <row r="1" spans="1:6" s="83" customFormat="1" ht="48" customHeight="1">
      <c r="A1" s="84" t="s">
        <v>325</v>
      </c>
      <c r="B1" s="82" t="s">
        <v>156</v>
      </c>
      <c r="C1" s="82" t="s">
        <v>157</v>
      </c>
      <c r="D1" s="82" t="s">
        <v>158</v>
      </c>
      <c r="E1" s="81" t="s">
        <v>155</v>
      </c>
      <c r="F1" s="82" t="s">
        <v>159</v>
      </c>
    </row>
    <row r="2" spans="1:6" ht="84.75" customHeight="1">
      <c r="A2" s="441" t="s">
        <v>160</v>
      </c>
      <c r="B2" s="442" t="s">
        <v>161</v>
      </c>
      <c r="C2" s="41" t="s">
        <v>162</v>
      </c>
      <c r="D2" s="60" t="s">
        <v>163</v>
      </c>
      <c r="E2" s="61" t="s">
        <v>164</v>
      </c>
      <c r="F2" s="62">
        <v>100</v>
      </c>
    </row>
    <row r="3" spans="1:6" ht="165.75">
      <c r="A3" s="441"/>
      <c r="B3" s="442"/>
      <c r="C3" s="32" t="s">
        <v>165</v>
      </c>
      <c r="D3" s="60" t="s">
        <v>166</v>
      </c>
      <c r="E3" s="61" t="s">
        <v>167</v>
      </c>
      <c r="F3" s="64">
        <v>100</v>
      </c>
    </row>
    <row r="4" spans="1:6" ht="88.5" customHeight="1">
      <c r="A4" s="441"/>
      <c r="B4" s="442"/>
      <c r="C4" s="41" t="s">
        <v>168</v>
      </c>
      <c r="D4" s="60" t="s">
        <v>110</v>
      </c>
      <c r="E4" s="61" t="s">
        <v>169</v>
      </c>
      <c r="F4" s="62" t="s">
        <v>170</v>
      </c>
    </row>
    <row r="5" spans="1:6" ht="71.099999999999994" customHeight="1">
      <c r="A5" s="441" t="s">
        <v>171</v>
      </c>
      <c r="B5" s="442" t="s">
        <v>172</v>
      </c>
      <c r="C5" s="41" t="s">
        <v>173</v>
      </c>
      <c r="D5" s="60" t="s">
        <v>97</v>
      </c>
      <c r="E5" s="65" t="s">
        <v>174</v>
      </c>
      <c r="F5" s="62">
        <v>100</v>
      </c>
    </row>
    <row r="6" spans="1:6" ht="109.5" customHeight="1">
      <c r="A6" s="441"/>
      <c r="B6" s="442"/>
      <c r="C6" s="32" t="s">
        <v>175</v>
      </c>
      <c r="D6" s="60" t="s">
        <v>97</v>
      </c>
      <c r="E6" s="61" t="s">
        <v>176</v>
      </c>
      <c r="F6" s="62">
        <v>100</v>
      </c>
    </row>
    <row r="7" spans="1:6" ht="318.75">
      <c r="A7" s="441" t="s">
        <v>177</v>
      </c>
      <c r="B7" s="443" t="s">
        <v>178</v>
      </c>
      <c r="C7" s="32" t="s">
        <v>179</v>
      </c>
      <c r="D7" s="60" t="s">
        <v>180</v>
      </c>
      <c r="E7" s="63" t="s">
        <v>181</v>
      </c>
      <c r="F7" s="62">
        <v>100</v>
      </c>
    </row>
    <row r="8" spans="1:6" ht="242.25">
      <c r="A8" s="441"/>
      <c r="B8" s="443"/>
      <c r="C8" s="32" t="s">
        <v>182</v>
      </c>
      <c r="D8" s="60" t="s">
        <v>141</v>
      </c>
      <c r="E8" s="41" t="s">
        <v>183</v>
      </c>
      <c r="F8" s="62">
        <v>62</v>
      </c>
    </row>
    <row r="9" spans="1:6" ht="87.6" customHeight="1">
      <c r="A9" s="441"/>
      <c r="B9" s="443"/>
      <c r="C9" s="32" t="s">
        <v>184</v>
      </c>
      <c r="D9" s="60" t="s">
        <v>110</v>
      </c>
      <c r="E9" s="63" t="s">
        <v>185</v>
      </c>
      <c r="F9" s="62">
        <v>100</v>
      </c>
    </row>
    <row r="10" spans="1:6" ht="87.6" customHeight="1">
      <c r="A10" s="441"/>
      <c r="B10" s="443"/>
      <c r="C10" s="32" t="s">
        <v>186</v>
      </c>
      <c r="D10" s="34" t="s">
        <v>110</v>
      </c>
      <c r="E10" s="63" t="s">
        <v>187</v>
      </c>
      <c r="F10" s="62">
        <v>100</v>
      </c>
    </row>
    <row r="11" spans="1:6" ht="242.25">
      <c r="A11" s="441"/>
      <c r="B11" s="443"/>
      <c r="C11" s="32" t="s">
        <v>188</v>
      </c>
      <c r="D11" s="60" t="s">
        <v>141</v>
      </c>
      <c r="E11" s="41" t="s">
        <v>189</v>
      </c>
      <c r="F11" s="62">
        <v>80</v>
      </c>
    </row>
    <row r="12" spans="1:6" ht="165.75" customHeight="1">
      <c r="A12" s="441" t="s">
        <v>190</v>
      </c>
      <c r="B12" s="442" t="s">
        <v>191</v>
      </c>
      <c r="C12" s="32" t="s">
        <v>192</v>
      </c>
      <c r="D12" s="34" t="s">
        <v>121</v>
      </c>
      <c r="E12" s="61" t="s">
        <v>193</v>
      </c>
      <c r="F12" s="62">
        <v>100</v>
      </c>
    </row>
    <row r="13" spans="1:6" ht="123.95" customHeight="1">
      <c r="A13" s="441"/>
      <c r="B13" s="442"/>
      <c r="C13" s="32" t="s">
        <v>194</v>
      </c>
      <c r="D13" s="34" t="s">
        <v>110</v>
      </c>
      <c r="E13" s="63" t="s">
        <v>195</v>
      </c>
      <c r="F13" s="62">
        <v>100</v>
      </c>
    </row>
    <row r="14" spans="1:6" ht="159" customHeight="1">
      <c r="A14" s="441"/>
      <c r="B14" s="442"/>
      <c r="C14" s="32" t="s">
        <v>196</v>
      </c>
      <c r="D14" s="34" t="s">
        <v>110</v>
      </c>
      <c r="E14" s="63" t="s">
        <v>197</v>
      </c>
      <c r="F14" s="62">
        <v>100</v>
      </c>
    </row>
    <row r="15" spans="1:6" ht="216.75">
      <c r="A15" s="441"/>
      <c r="B15" s="442"/>
      <c r="C15" s="32" t="s">
        <v>198</v>
      </c>
      <c r="D15" s="34" t="s">
        <v>199</v>
      </c>
      <c r="E15" s="61" t="s">
        <v>200</v>
      </c>
      <c r="F15" s="62">
        <v>100</v>
      </c>
    </row>
    <row r="16" spans="1:6" ht="127.5" customHeight="1">
      <c r="A16" s="441"/>
      <c r="B16" s="442"/>
      <c r="C16" s="32" t="s">
        <v>201</v>
      </c>
      <c r="D16" s="34" t="s">
        <v>121</v>
      </c>
      <c r="E16" s="61" t="s">
        <v>202</v>
      </c>
      <c r="F16" s="62">
        <v>100</v>
      </c>
    </row>
    <row r="17" spans="1:6" ht="101.1" customHeight="1">
      <c r="A17" s="441" t="s">
        <v>203</v>
      </c>
      <c r="B17" s="67" t="s">
        <v>204</v>
      </c>
      <c r="C17" s="63" t="s">
        <v>205</v>
      </c>
      <c r="D17" s="60" t="s">
        <v>110</v>
      </c>
      <c r="E17" s="63" t="s">
        <v>206</v>
      </c>
      <c r="F17" s="62">
        <v>0</v>
      </c>
    </row>
    <row r="18" spans="1:6" ht="200.45" customHeight="1">
      <c r="A18" s="441"/>
      <c r="B18" s="67" t="s">
        <v>207</v>
      </c>
      <c r="C18" s="63" t="s">
        <v>208</v>
      </c>
      <c r="D18" s="60" t="s">
        <v>110</v>
      </c>
      <c r="E18" s="63" t="s">
        <v>209</v>
      </c>
      <c r="F18" s="62">
        <v>100</v>
      </c>
    </row>
    <row r="19" spans="1:6" ht="167.25" customHeight="1">
      <c r="A19" s="71" t="s">
        <v>210</v>
      </c>
      <c r="B19" s="69" t="s">
        <v>211</v>
      </c>
      <c r="C19" s="41" t="s">
        <v>212</v>
      </c>
      <c r="D19" s="70" t="s">
        <v>100</v>
      </c>
      <c r="E19" s="61" t="s">
        <v>213</v>
      </c>
      <c r="F19" s="62">
        <v>100</v>
      </c>
    </row>
    <row r="20" spans="1:6" ht="114.75" customHeight="1">
      <c r="A20" s="441" t="s">
        <v>214</v>
      </c>
      <c r="B20" s="444" t="s">
        <v>215</v>
      </c>
      <c r="C20" s="61" t="s">
        <v>216</v>
      </c>
      <c r="D20" s="68" t="s">
        <v>121</v>
      </c>
      <c r="E20" s="61" t="s">
        <v>217</v>
      </c>
      <c r="F20" s="62">
        <v>100</v>
      </c>
    </row>
    <row r="21" spans="1:6" ht="76.5" customHeight="1">
      <c r="A21" s="441"/>
      <c r="B21" s="444"/>
      <c r="C21" s="61" t="s">
        <v>218</v>
      </c>
      <c r="D21" s="68" t="s">
        <v>121</v>
      </c>
      <c r="E21" s="61" t="s">
        <v>219</v>
      </c>
      <c r="F21" s="62">
        <v>100</v>
      </c>
    </row>
    <row r="22" spans="1:6" ht="165.75" customHeight="1">
      <c r="A22" s="441"/>
      <c r="B22" s="444" t="s">
        <v>220</v>
      </c>
      <c r="C22" s="41" t="s">
        <v>221</v>
      </c>
      <c r="D22" s="70" t="s">
        <v>121</v>
      </c>
      <c r="E22" s="61" t="s">
        <v>222</v>
      </c>
      <c r="F22" s="62">
        <v>100</v>
      </c>
    </row>
    <row r="23" spans="1:6" ht="165.75" customHeight="1">
      <c r="A23" s="441"/>
      <c r="B23" s="444"/>
      <c r="C23" s="41" t="s">
        <v>223</v>
      </c>
      <c r="D23" s="70" t="s">
        <v>121</v>
      </c>
      <c r="E23" s="61" t="s">
        <v>224</v>
      </c>
      <c r="F23" s="62">
        <v>100</v>
      </c>
    </row>
    <row r="24" spans="1:6" ht="338.25" customHeight="1">
      <c r="A24" s="441"/>
      <c r="B24" s="67" t="s">
        <v>225</v>
      </c>
      <c r="C24" s="61" t="s">
        <v>226</v>
      </c>
      <c r="D24" s="68" t="s">
        <v>121</v>
      </c>
      <c r="E24" s="61" t="s">
        <v>227</v>
      </c>
      <c r="F24" s="64">
        <v>100</v>
      </c>
    </row>
    <row r="25" spans="1:6" ht="128.25" customHeight="1">
      <c r="A25" s="441"/>
      <c r="B25" s="444" t="s">
        <v>228</v>
      </c>
      <c r="C25" s="72" t="s">
        <v>229</v>
      </c>
      <c r="D25" s="68" t="s">
        <v>121</v>
      </c>
      <c r="E25" s="61" t="s">
        <v>230</v>
      </c>
      <c r="F25" s="62">
        <v>100</v>
      </c>
    </row>
    <row r="26" spans="1:6" ht="408.75" customHeight="1">
      <c r="A26" s="441"/>
      <c r="B26" s="444"/>
      <c r="C26" s="72" t="s">
        <v>231</v>
      </c>
      <c r="D26" s="68" t="s">
        <v>121</v>
      </c>
      <c r="E26" s="73" t="s">
        <v>232</v>
      </c>
      <c r="F26" s="62">
        <v>100</v>
      </c>
    </row>
    <row r="27" spans="1:6" ht="151.5" customHeight="1">
      <c r="A27" s="441"/>
      <c r="B27" s="67" t="s">
        <v>233</v>
      </c>
      <c r="C27" s="72" t="s">
        <v>234</v>
      </c>
      <c r="D27" s="68" t="s">
        <v>121</v>
      </c>
      <c r="E27" s="61" t="s">
        <v>235</v>
      </c>
      <c r="F27" s="62">
        <v>100</v>
      </c>
    </row>
    <row r="28" spans="1:6" ht="178.5" customHeight="1">
      <c r="A28" s="441"/>
      <c r="B28" s="444" t="s">
        <v>236</v>
      </c>
      <c r="C28" s="61" t="s">
        <v>237</v>
      </c>
      <c r="D28" s="68" t="s">
        <v>121</v>
      </c>
      <c r="E28" s="61" t="s">
        <v>238</v>
      </c>
      <c r="F28" s="62">
        <v>100</v>
      </c>
    </row>
    <row r="29" spans="1:6" ht="332.25" customHeight="1">
      <c r="A29" s="441"/>
      <c r="B29" s="445"/>
      <c r="C29" s="74" t="s">
        <v>239</v>
      </c>
      <c r="D29" s="60" t="s">
        <v>121</v>
      </c>
      <c r="E29" s="73" t="s">
        <v>240</v>
      </c>
      <c r="F29" s="62">
        <v>100</v>
      </c>
    </row>
    <row r="30" spans="1:6" ht="191.25">
      <c r="A30" s="441" t="s">
        <v>241</v>
      </c>
      <c r="B30" s="69" t="s">
        <v>242</v>
      </c>
      <c r="C30" s="41" t="s">
        <v>243</v>
      </c>
      <c r="D30" s="70" t="s">
        <v>39</v>
      </c>
      <c r="E30" s="61" t="s">
        <v>244</v>
      </c>
      <c r="F30" s="62">
        <v>100</v>
      </c>
    </row>
    <row r="31" spans="1:6" ht="165.75">
      <c r="A31" s="441"/>
      <c r="B31" s="69" t="s">
        <v>245</v>
      </c>
      <c r="C31" s="32" t="s">
        <v>246</v>
      </c>
      <c r="D31" s="70" t="s">
        <v>39</v>
      </c>
      <c r="E31" s="61" t="s">
        <v>247</v>
      </c>
      <c r="F31" s="62">
        <v>100</v>
      </c>
    </row>
    <row r="32" spans="1:6" ht="178.5" customHeight="1">
      <c r="A32" s="441" t="s">
        <v>248</v>
      </c>
      <c r="B32" s="446" t="s">
        <v>249</v>
      </c>
      <c r="C32" s="32" t="s">
        <v>250</v>
      </c>
      <c r="D32" s="34" t="s">
        <v>251</v>
      </c>
      <c r="E32" s="61" t="s">
        <v>252</v>
      </c>
      <c r="F32" s="62">
        <v>100</v>
      </c>
    </row>
    <row r="33" spans="1:6" ht="122.1" customHeight="1">
      <c r="A33" s="441"/>
      <c r="B33" s="446"/>
      <c r="C33" s="32" t="s">
        <v>253</v>
      </c>
      <c r="D33" s="34" t="s">
        <v>251</v>
      </c>
      <c r="E33" s="61" t="s">
        <v>254</v>
      </c>
      <c r="F33" s="62">
        <v>0</v>
      </c>
    </row>
    <row r="34" spans="1:6" ht="165.75" customHeight="1">
      <c r="A34" s="441"/>
      <c r="B34" s="446" t="s">
        <v>255</v>
      </c>
      <c r="C34" s="63" t="s">
        <v>256</v>
      </c>
      <c r="D34" s="34" t="s">
        <v>251</v>
      </c>
      <c r="E34" s="61" t="s">
        <v>257</v>
      </c>
      <c r="F34" s="62">
        <v>100</v>
      </c>
    </row>
    <row r="35" spans="1:6" ht="130.5" customHeight="1">
      <c r="A35" s="441"/>
      <c r="B35" s="446"/>
      <c r="C35" s="63" t="s">
        <v>258</v>
      </c>
      <c r="D35" s="34" t="s">
        <v>251</v>
      </c>
      <c r="E35" s="32" t="s">
        <v>259</v>
      </c>
      <c r="F35" s="62">
        <v>100</v>
      </c>
    </row>
    <row r="36" spans="1:6" ht="189" customHeight="1">
      <c r="A36" s="441" t="s">
        <v>260</v>
      </c>
      <c r="B36" s="75" t="s">
        <v>261</v>
      </c>
      <c r="C36" s="63" t="s">
        <v>262</v>
      </c>
      <c r="D36" s="60" t="s">
        <v>263</v>
      </c>
      <c r="E36" s="61" t="s">
        <v>264</v>
      </c>
      <c r="F36" s="62">
        <v>90</v>
      </c>
    </row>
    <row r="37" spans="1:6" ht="395.25">
      <c r="A37" s="441"/>
      <c r="B37" s="75" t="s">
        <v>265</v>
      </c>
      <c r="C37" s="32" t="s">
        <v>266</v>
      </c>
      <c r="D37" s="60" t="s">
        <v>263</v>
      </c>
      <c r="E37" s="61" t="s">
        <v>267</v>
      </c>
      <c r="F37" s="62">
        <v>100</v>
      </c>
    </row>
    <row r="38" spans="1:6" ht="293.25">
      <c r="A38" s="441"/>
      <c r="B38" s="75" t="s">
        <v>268</v>
      </c>
      <c r="C38" s="32" t="s">
        <v>269</v>
      </c>
      <c r="D38" s="60" t="s">
        <v>263</v>
      </c>
      <c r="E38" s="63" t="s">
        <v>270</v>
      </c>
      <c r="F38" s="62">
        <v>100</v>
      </c>
    </row>
    <row r="39" spans="1:6" ht="97.5" customHeight="1">
      <c r="A39" s="441" t="s">
        <v>271</v>
      </c>
      <c r="B39" s="442" t="s">
        <v>272</v>
      </c>
      <c r="C39" s="32" t="s">
        <v>273</v>
      </c>
      <c r="D39" s="430" t="s">
        <v>274</v>
      </c>
      <c r="E39" s="76" t="s">
        <v>275</v>
      </c>
      <c r="F39" s="62" t="s">
        <v>276</v>
      </c>
    </row>
    <row r="40" spans="1:6" ht="76.5" customHeight="1">
      <c r="A40" s="441"/>
      <c r="B40" s="442"/>
      <c r="C40" s="32" t="s">
        <v>277</v>
      </c>
      <c r="D40" s="430"/>
      <c r="E40" s="76" t="s">
        <v>275</v>
      </c>
      <c r="F40" s="62">
        <v>75</v>
      </c>
    </row>
    <row r="41" spans="1:6" ht="153">
      <c r="A41" s="441" t="s">
        <v>278</v>
      </c>
      <c r="B41" s="69" t="s">
        <v>279</v>
      </c>
      <c r="C41" s="32" t="s">
        <v>280</v>
      </c>
      <c r="D41" s="34" t="s">
        <v>39</v>
      </c>
      <c r="E41" s="77" t="s">
        <v>281</v>
      </c>
      <c r="F41" s="62">
        <v>100</v>
      </c>
    </row>
    <row r="42" spans="1:6" ht="123.95" customHeight="1">
      <c r="A42" s="441"/>
      <c r="B42" s="69" t="s">
        <v>282</v>
      </c>
      <c r="C42" s="32" t="s">
        <v>283</v>
      </c>
      <c r="D42" s="34" t="s">
        <v>39</v>
      </c>
      <c r="E42" s="77" t="s">
        <v>284</v>
      </c>
      <c r="F42" s="62">
        <v>100</v>
      </c>
    </row>
    <row r="43" spans="1:6" ht="267.75">
      <c r="A43" s="71" t="s">
        <v>285</v>
      </c>
      <c r="B43" s="69" t="s">
        <v>286</v>
      </c>
      <c r="C43" s="32" t="s">
        <v>287</v>
      </c>
      <c r="D43" s="34" t="s">
        <v>39</v>
      </c>
      <c r="E43" s="76" t="s">
        <v>288</v>
      </c>
      <c r="F43" s="62">
        <v>100</v>
      </c>
    </row>
    <row r="44" spans="1:6" ht="382.5">
      <c r="A44" s="441" t="s">
        <v>289</v>
      </c>
      <c r="B44" s="69" t="s">
        <v>290</v>
      </c>
      <c r="C44" s="32" t="s">
        <v>291</v>
      </c>
      <c r="D44" s="34" t="s">
        <v>39</v>
      </c>
      <c r="E44" s="61" t="s">
        <v>292</v>
      </c>
      <c r="F44" s="62">
        <v>50</v>
      </c>
    </row>
    <row r="45" spans="1:6" ht="178.5">
      <c r="A45" s="441"/>
      <c r="B45" s="69" t="s">
        <v>293</v>
      </c>
      <c r="C45" s="32" t="s">
        <v>294</v>
      </c>
      <c r="D45" s="34" t="s">
        <v>39</v>
      </c>
      <c r="E45" s="61" t="s">
        <v>295</v>
      </c>
      <c r="F45" s="62">
        <v>0</v>
      </c>
    </row>
    <row r="46" spans="1:6" ht="63.75">
      <c r="A46" s="441" t="s">
        <v>296</v>
      </c>
      <c r="B46" s="66" t="s">
        <v>297</v>
      </c>
      <c r="C46" s="41" t="s">
        <v>298</v>
      </c>
      <c r="D46" s="70" t="s">
        <v>65</v>
      </c>
      <c r="E46" s="61" t="s">
        <v>66</v>
      </c>
      <c r="F46" s="62">
        <v>40</v>
      </c>
    </row>
    <row r="47" spans="1:6" ht="76.5">
      <c r="A47" s="441"/>
      <c r="B47" s="69" t="s">
        <v>299</v>
      </c>
      <c r="C47" s="41" t="s">
        <v>300</v>
      </c>
      <c r="D47" s="70" t="s">
        <v>65</v>
      </c>
      <c r="E47" s="61" t="s">
        <v>66</v>
      </c>
      <c r="F47" s="62">
        <v>40</v>
      </c>
    </row>
    <row r="48" spans="1:6" ht="174.6" customHeight="1">
      <c r="A48" s="441"/>
      <c r="B48" s="66" t="s">
        <v>301</v>
      </c>
      <c r="C48" s="32" t="s">
        <v>302</v>
      </c>
      <c r="D48" s="70" t="s">
        <v>65</v>
      </c>
      <c r="E48" s="61" t="s">
        <v>66</v>
      </c>
      <c r="F48" s="62">
        <v>0</v>
      </c>
    </row>
    <row r="49" spans="1:6" ht="76.5">
      <c r="A49" s="441"/>
      <c r="B49" s="69" t="s">
        <v>303</v>
      </c>
      <c r="C49" s="41" t="s">
        <v>304</v>
      </c>
      <c r="D49" s="70" t="s">
        <v>65</v>
      </c>
      <c r="E49" s="61" t="s">
        <v>66</v>
      </c>
      <c r="F49" s="62">
        <v>66</v>
      </c>
    </row>
    <row r="50" spans="1:6" ht="126.75" customHeight="1">
      <c r="A50" s="78" t="s">
        <v>305</v>
      </c>
      <c r="B50" s="69" t="s">
        <v>306</v>
      </c>
      <c r="C50" s="41" t="s">
        <v>307</v>
      </c>
      <c r="D50" s="70" t="s">
        <v>97</v>
      </c>
      <c r="E50" s="73" t="s">
        <v>308</v>
      </c>
      <c r="F50" s="62">
        <v>100</v>
      </c>
    </row>
    <row r="51" spans="1:6" ht="127.5" customHeight="1">
      <c r="A51" s="441" t="s">
        <v>309</v>
      </c>
      <c r="B51" s="447" t="s">
        <v>310</v>
      </c>
      <c r="C51" s="41" t="s">
        <v>311</v>
      </c>
      <c r="D51" s="70" t="s">
        <v>312</v>
      </c>
      <c r="E51" s="41" t="s">
        <v>313</v>
      </c>
      <c r="F51" s="40">
        <v>100</v>
      </c>
    </row>
    <row r="52" spans="1:6" ht="76.5" customHeight="1">
      <c r="A52" s="441"/>
      <c r="B52" s="447"/>
      <c r="C52" s="41" t="s">
        <v>314</v>
      </c>
      <c r="D52" s="70" t="s">
        <v>312</v>
      </c>
      <c r="E52" s="41" t="s">
        <v>315</v>
      </c>
      <c r="F52" s="40">
        <v>100</v>
      </c>
    </row>
    <row r="53" spans="1:6" ht="76.5" customHeight="1">
      <c r="A53" s="441"/>
      <c r="B53" s="447"/>
      <c r="C53" s="41" t="s">
        <v>316</v>
      </c>
      <c r="D53" s="70" t="s">
        <v>312</v>
      </c>
      <c r="E53" s="65" t="s">
        <v>317</v>
      </c>
      <c r="F53" s="62">
        <v>100</v>
      </c>
    </row>
    <row r="54" spans="1:6" ht="107.1" customHeight="1">
      <c r="A54" s="441"/>
      <c r="B54" s="69" t="s">
        <v>318</v>
      </c>
      <c r="C54" s="41" t="s">
        <v>319</v>
      </c>
      <c r="D54" s="70" t="s">
        <v>312</v>
      </c>
      <c r="E54" s="65" t="s">
        <v>320</v>
      </c>
      <c r="F54" s="62">
        <v>100</v>
      </c>
    </row>
    <row r="55" spans="1:6" s="79" customFormat="1" ht="114.75">
      <c r="A55" s="71" t="s">
        <v>321</v>
      </c>
      <c r="B55" s="67" t="s">
        <v>322</v>
      </c>
      <c r="C55" s="61" t="s">
        <v>323</v>
      </c>
      <c r="D55" s="60" t="s">
        <v>163</v>
      </c>
      <c r="E55" s="63" t="s">
        <v>324</v>
      </c>
      <c r="F55" s="62">
        <v>100</v>
      </c>
    </row>
    <row r="61" spans="1:6" ht="15" customHeight="1"/>
  </sheetData>
  <autoFilter ref="A1:F55" xr:uid="{00000000-0009-0000-0000-000004000000}"/>
  <mergeCells count="27">
    <mergeCell ref="A51:A54"/>
    <mergeCell ref="B51:B53"/>
    <mergeCell ref="D39:D40"/>
    <mergeCell ref="A41:A42"/>
    <mergeCell ref="A44:A45"/>
    <mergeCell ref="A46:A49"/>
    <mergeCell ref="A36:A38"/>
    <mergeCell ref="A39:A40"/>
    <mergeCell ref="B39:B40"/>
    <mergeCell ref="A30:A31"/>
    <mergeCell ref="A32:A35"/>
    <mergeCell ref="B32:B33"/>
    <mergeCell ref="B34:B35"/>
    <mergeCell ref="B28:B29"/>
    <mergeCell ref="B25:B26"/>
    <mergeCell ref="B22:B23"/>
    <mergeCell ref="A17:A18"/>
    <mergeCell ref="A20:A29"/>
    <mergeCell ref="B20:B21"/>
    <mergeCell ref="A2:A4"/>
    <mergeCell ref="B2:B4"/>
    <mergeCell ref="A12:A16"/>
    <mergeCell ref="B12:B16"/>
    <mergeCell ref="A7:A11"/>
    <mergeCell ref="B7:B11"/>
    <mergeCell ref="A5:A6"/>
    <mergeCell ref="B5:B6"/>
  </mergeCells>
  <pageMargins left="0.74803149606299213" right="0.74803149606299213" top="0.98425196850393704" bottom="0.98425196850393704" header="0.51181102362204722" footer="0.51181102362204722"/>
  <pageSetup orientation="landscape" horizontalDpi="4294967292" verticalDpi="4294967292"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W66"/>
  <sheetViews>
    <sheetView workbookViewId="0">
      <pane ySplit="1" topLeftCell="A2" activePane="bottomLeft" state="frozen"/>
      <selection pane="bottomLeft" activeCell="F7" sqref="F7"/>
    </sheetView>
  </sheetViews>
  <sheetFormatPr baseColWidth="10" defaultColWidth="10.28515625" defaultRowHeight="15.75"/>
  <cols>
    <col min="1" max="1" width="3.85546875" style="88" customWidth="1"/>
    <col min="2" max="2" width="9.5703125" style="85" customWidth="1"/>
    <col min="3" max="3" width="36" style="86" customWidth="1"/>
    <col min="4" max="4" width="35.28515625" style="87" customWidth="1"/>
    <col min="5" max="5" width="18.140625" style="86" customWidth="1"/>
    <col min="6" max="6" width="58.85546875" style="88" customWidth="1"/>
    <col min="7" max="7" width="9.85546875" style="88" customWidth="1"/>
    <col min="8" max="16384" width="10.28515625" style="88"/>
  </cols>
  <sheetData>
    <row r="1" spans="2:23" s="176" customFormat="1" ht="22.5">
      <c r="B1" s="170" t="s">
        <v>326</v>
      </c>
      <c r="C1" s="170" t="s">
        <v>327</v>
      </c>
      <c r="D1" s="170" t="s">
        <v>328</v>
      </c>
      <c r="E1" s="170" t="s">
        <v>329</v>
      </c>
      <c r="F1" s="170" t="s">
        <v>330</v>
      </c>
      <c r="G1" s="170" t="s">
        <v>331</v>
      </c>
    </row>
    <row r="2" spans="2:23" ht="123.75">
      <c r="B2" s="448" t="s">
        <v>332</v>
      </c>
      <c r="C2" s="449" t="s">
        <v>333</v>
      </c>
      <c r="D2" s="89" t="s">
        <v>334</v>
      </c>
      <c r="E2" s="90" t="s">
        <v>39</v>
      </c>
      <c r="F2" s="91" t="s">
        <v>335</v>
      </c>
      <c r="G2" s="92">
        <v>1</v>
      </c>
    </row>
    <row r="3" spans="2:23" ht="45">
      <c r="B3" s="448"/>
      <c r="C3" s="449"/>
      <c r="D3" s="93" t="s">
        <v>336</v>
      </c>
      <c r="E3" s="90" t="s">
        <v>337</v>
      </c>
      <c r="F3" s="91" t="s">
        <v>338</v>
      </c>
      <c r="G3" s="94">
        <v>0.67200000000000004</v>
      </c>
    </row>
    <row r="4" spans="2:23" ht="45">
      <c r="B4" s="448"/>
      <c r="C4" s="449"/>
      <c r="D4" s="93" t="s">
        <v>339</v>
      </c>
      <c r="E4" s="90" t="s">
        <v>340</v>
      </c>
      <c r="F4" s="91" t="s">
        <v>341</v>
      </c>
      <c r="G4" s="94">
        <v>0.47199999999999998</v>
      </c>
    </row>
    <row r="5" spans="2:23" ht="78.75">
      <c r="B5" s="452">
        <v>1</v>
      </c>
      <c r="C5" s="453" t="s">
        <v>342</v>
      </c>
      <c r="D5" s="95" t="s">
        <v>343</v>
      </c>
      <c r="E5" s="96" t="s">
        <v>344</v>
      </c>
      <c r="F5" s="91" t="s">
        <v>345</v>
      </c>
      <c r="G5" s="94">
        <v>0.54500000000000004</v>
      </c>
      <c r="I5" s="97"/>
      <c r="J5" s="97"/>
      <c r="K5" s="97"/>
      <c r="L5" s="97"/>
      <c r="M5" s="97"/>
      <c r="N5" s="97"/>
      <c r="O5" s="97"/>
      <c r="P5" s="97"/>
      <c r="Q5" s="97"/>
      <c r="R5" s="97"/>
      <c r="S5" s="97"/>
      <c r="T5" s="97"/>
      <c r="U5" s="97"/>
      <c r="V5" s="97"/>
      <c r="W5" s="97"/>
    </row>
    <row r="6" spans="2:23" ht="123.75">
      <c r="B6" s="452"/>
      <c r="C6" s="453"/>
      <c r="D6" s="95" t="s">
        <v>346</v>
      </c>
      <c r="E6" s="96" t="s">
        <v>347</v>
      </c>
      <c r="F6" s="98" t="s">
        <v>348</v>
      </c>
      <c r="G6" s="92">
        <v>1</v>
      </c>
    </row>
    <row r="7" spans="2:23" ht="158.25">
      <c r="B7" s="452"/>
      <c r="C7" s="453"/>
      <c r="D7" s="95" t="s">
        <v>349</v>
      </c>
      <c r="E7" s="96" t="s">
        <v>350</v>
      </c>
      <c r="F7" s="99" t="s">
        <v>351</v>
      </c>
      <c r="G7" s="92">
        <v>1</v>
      </c>
    </row>
    <row r="8" spans="2:23" ht="113.25">
      <c r="B8" s="451">
        <v>2</v>
      </c>
      <c r="C8" s="451" t="s">
        <v>352</v>
      </c>
      <c r="D8" s="100" t="s">
        <v>353</v>
      </c>
      <c r="E8" s="101" t="s">
        <v>354</v>
      </c>
      <c r="F8" s="99" t="s">
        <v>355</v>
      </c>
      <c r="G8" s="92">
        <v>1</v>
      </c>
    </row>
    <row r="9" spans="2:23" ht="45">
      <c r="B9" s="451"/>
      <c r="C9" s="451"/>
      <c r="D9" s="100" t="s">
        <v>356</v>
      </c>
      <c r="E9" s="101" t="s">
        <v>357</v>
      </c>
      <c r="F9" s="91" t="s">
        <v>358</v>
      </c>
      <c r="G9" s="94">
        <v>0.36599999999999999</v>
      </c>
      <c r="H9" s="103"/>
      <c r="K9" s="97"/>
      <c r="M9" s="97"/>
      <c r="Q9" s="103"/>
      <c r="R9" s="97"/>
      <c r="V9" s="103"/>
      <c r="W9" s="103"/>
    </row>
    <row r="10" spans="2:23" ht="33.75">
      <c r="B10" s="451"/>
      <c r="C10" s="451"/>
      <c r="D10" s="100" t="s">
        <v>359</v>
      </c>
      <c r="E10" s="101" t="s">
        <v>354</v>
      </c>
      <c r="F10" s="104" t="s">
        <v>360</v>
      </c>
      <c r="G10" s="92">
        <v>0</v>
      </c>
    </row>
    <row r="11" spans="2:23" ht="33.75">
      <c r="B11" s="450">
        <v>3</v>
      </c>
      <c r="C11" s="451" t="s">
        <v>361</v>
      </c>
      <c r="D11" s="100" t="s">
        <v>362</v>
      </c>
      <c r="E11" s="101" t="s">
        <v>97</v>
      </c>
      <c r="F11" s="102" t="s">
        <v>363</v>
      </c>
      <c r="G11" s="92">
        <v>1</v>
      </c>
    </row>
    <row r="12" spans="2:23" ht="45">
      <c r="B12" s="450"/>
      <c r="C12" s="451"/>
      <c r="D12" s="89" t="s">
        <v>364</v>
      </c>
      <c r="E12" s="90" t="s">
        <v>365</v>
      </c>
      <c r="F12" s="91" t="s">
        <v>366</v>
      </c>
      <c r="G12" s="94">
        <v>0.629</v>
      </c>
      <c r="H12" s="97"/>
      <c r="I12" s="97"/>
      <c r="J12" s="97"/>
      <c r="K12" s="97"/>
      <c r="L12" s="97"/>
      <c r="M12" s="97"/>
      <c r="P12" s="97"/>
      <c r="Q12" s="97"/>
      <c r="R12" s="97"/>
    </row>
    <row r="13" spans="2:23" ht="124.5">
      <c r="B13" s="450">
        <v>4</v>
      </c>
      <c r="C13" s="451" t="s">
        <v>367</v>
      </c>
      <c r="D13" s="100" t="s">
        <v>368</v>
      </c>
      <c r="E13" s="101" t="s">
        <v>369</v>
      </c>
      <c r="F13" s="99" t="s">
        <v>370</v>
      </c>
      <c r="G13" s="92">
        <v>0</v>
      </c>
    </row>
    <row r="14" spans="2:23" ht="79.5">
      <c r="B14" s="450"/>
      <c r="C14" s="451"/>
      <c r="D14" s="100" t="s">
        <v>371</v>
      </c>
      <c r="E14" s="101" t="s">
        <v>110</v>
      </c>
      <c r="F14" s="99" t="s">
        <v>372</v>
      </c>
      <c r="G14" s="92">
        <v>1</v>
      </c>
    </row>
    <row r="15" spans="2:23" ht="135.75">
      <c r="B15" s="450"/>
      <c r="C15" s="451"/>
      <c r="D15" s="89" t="s">
        <v>373</v>
      </c>
      <c r="E15" s="101" t="s">
        <v>39</v>
      </c>
      <c r="F15" s="99" t="s">
        <v>374</v>
      </c>
      <c r="G15" s="92">
        <v>1</v>
      </c>
    </row>
    <row r="16" spans="2:23" ht="147">
      <c r="B16" s="448">
        <v>1</v>
      </c>
      <c r="C16" s="451" t="s">
        <v>375</v>
      </c>
      <c r="D16" s="100" t="s">
        <v>376</v>
      </c>
      <c r="E16" s="105" t="s">
        <v>377</v>
      </c>
      <c r="F16" s="99" t="s">
        <v>378</v>
      </c>
      <c r="G16" s="92">
        <v>0.66</v>
      </c>
    </row>
    <row r="17" spans="2:7" ht="45">
      <c r="B17" s="448"/>
      <c r="C17" s="451"/>
      <c r="D17" s="100" t="s">
        <v>379</v>
      </c>
      <c r="E17" s="105" t="s">
        <v>380</v>
      </c>
      <c r="F17" s="102" t="s">
        <v>381</v>
      </c>
      <c r="G17" s="92">
        <v>0</v>
      </c>
    </row>
    <row r="18" spans="2:7" ht="45">
      <c r="B18" s="448">
        <v>2</v>
      </c>
      <c r="C18" s="449" t="s">
        <v>382</v>
      </c>
      <c r="D18" s="100" t="s">
        <v>383</v>
      </c>
      <c r="E18" s="177" t="s">
        <v>354</v>
      </c>
      <c r="F18" s="102" t="s">
        <v>384</v>
      </c>
      <c r="G18" s="92">
        <v>0.7</v>
      </c>
    </row>
    <row r="19" spans="2:7" ht="203.25">
      <c r="B19" s="454"/>
      <c r="C19" s="455"/>
      <c r="D19" s="106" t="s">
        <v>385</v>
      </c>
      <c r="E19" s="178" t="str">
        <f>E18</f>
        <v>Secretaría de Planeación</v>
      </c>
      <c r="F19" s="99" t="s">
        <v>386</v>
      </c>
      <c r="G19" s="92">
        <v>0.1</v>
      </c>
    </row>
    <row r="20" spans="2:7" ht="56.25">
      <c r="B20" s="107">
        <v>1</v>
      </c>
      <c r="C20" s="108" t="s">
        <v>387</v>
      </c>
      <c r="D20" s="110" t="s">
        <v>388</v>
      </c>
      <c r="E20" s="171" t="s">
        <v>389</v>
      </c>
      <c r="F20" s="98" t="s">
        <v>390</v>
      </c>
      <c r="G20" s="92">
        <v>0.4</v>
      </c>
    </row>
    <row r="21" spans="2:7" ht="33.75">
      <c r="B21" s="107">
        <v>2</v>
      </c>
      <c r="C21" s="108" t="s">
        <v>391</v>
      </c>
      <c r="D21" s="109" t="s">
        <v>392</v>
      </c>
      <c r="E21" s="173" t="str">
        <f t="shared" ref="E21:E22" si="0">E20</f>
        <v>Oficina asesora TIC</v>
      </c>
      <c r="F21" s="98" t="s">
        <v>393</v>
      </c>
      <c r="G21" s="112">
        <v>0.3</v>
      </c>
    </row>
    <row r="22" spans="2:7" ht="67.5">
      <c r="B22" s="107">
        <v>3</v>
      </c>
      <c r="C22" s="108" t="s">
        <v>394</v>
      </c>
      <c r="D22" s="109" t="s">
        <v>395</v>
      </c>
      <c r="E22" s="172" t="str">
        <f t="shared" si="0"/>
        <v>Oficina asesora TIC</v>
      </c>
      <c r="F22" s="111" t="s">
        <v>396</v>
      </c>
      <c r="G22" s="92">
        <v>1</v>
      </c>
    </row>
    <row r="23" spans="2:7" ht="135.75">
      <c r="B23" s="456">
        <v>1</v>
      </c>
      <c r="C23" s="457" t="s">
        <v>397</v>
      </c>
      <c r="D23" s="108" t="s">
        <v>398</v>
      </c>
      <c r="E23" s="179" t="s">
        <v>14</v>
      </c>
      <c r="F23" s="99" t="s">
        <v>399</v>
      </c>
      <c r="G23" s="92">
        <v>0.25</v>
      </c>
    </row>
    <row r="24" spans="2:7" ht="102">
      <c r="B24" s="456"/>
      <c r="C24" s="458"/>
      <c r="D24" s="108" t="s">
        <v>400</v>
      </c>
      <c r="E24" s="180" t="str">
        <f t="shared" ref="E24:E29" si="1">E23</f>
        <v>DADEP</v>
      </c>
      <c r="F24" s="99" t="s">
        <v>401</v>
      </c>
      <c r="G24" s="92">
        <v>0.96</v>
      </c>
    </row>
    <row r="25" spans="2:7" ht="192">
      <c r="B25" s="456">
        <v>2</v>
      </c>
      <c r="C25" s="457" t="s">
        <v>402</v>
      </c>
      <c r="D25" s="108" t="s">
        <v>403</v>
      </c>
      <c r="E25" s="180" t="str">
        <f t="shared" si="1"/>
        <v>DADEP</v>
      </c>
      <c r="F25" s="99" t="s">
        <v>404</v>
      </c>
      <c r="G25" s="92">
        <v>0.1</v>
      </c>
    </row>
    <row r="26" spans="2:7" ht="214.5">
      <c r="B26" s="456"/>
      <c r="C26" s="459"/>
      <c r="D26" s="108" t="s">
        <v>405</v>
      </c>
      <c r="E26" s="180" t="str">
        <f t="shared" si="1"/>
        <v>DADEP</v>
      </c>
      <c r="F26" s="99" t="s">
        <v>406</v>
      </c>
      <c r="G26" s="92">
        <v>0.63</v>
      </c>
    </row>
    <row r="27" spans="2:7" ht="169.5">
      <c r="B27" s="456"/>
      <c r="C27" s="458"/>
      <c r="D27" s="108" t="s">
        <v>407</v>
      </c>
      <c r="E27" s="180" t="str">
        <f t="shared" si="1"/>
        <v>DADEP</v>
      </c>
      <c r="F27" s="99" t="s">
        <v>408</v>
      </c>
      <c r="G27" s="92">
        <v>0.14000000000000001</v>
      </c>
    </row>
    <row r="28" spans="2:7" ht="203.25">
      <c r="B28" s="456">
        <v>3</v>
      </c>
      <c r="C28" s="457" t="s">
        <v>409</v>
      </c>
      <c r="D28" s="108" t="s">
        <v>410</v>
      </c>
      <c r="E28" s="180" t="str">
        <f t="shared" si="1"/>
        <v>DADEP</v>
      </c>
      <c r="F28" s="99" t="s">
        <v>411</v>
      </c>
      <c r="G28" s="92">
        <v>0.86</v>
      </c>
    </row>
    <row r="29" spans="2:7" ht="225.75">
      <c r="B29" s="456"/>
      <c r="C29" s="458"/>
      <c r="D29" s="108" t="s">
        <v>412</v>
      </c>
      <c r="E29" s="181" t="str">
        <f t="shared" si="1"/>
        <v>DADEP</v>
      </c>
      <c r="F29" s="99" t="s">
        <v>413</v>
      </c>
      <c r="G29" s="92">
        <v>0.3</v>
      </c>
    </row>
    <row r="30" spans="2:7" ht="67.5">
      <c r="B30" s="113">
        <v>1</v>
      </c>
      <c r="C30" s="101" t="s">
        <v>414</v>
      </c>
      <c r="D30" s="115" t="s">
        <v>415</v>
      </c>
      <c r="E30" s="114" t="s">
        <v>100</v>
      </c>
      <c r="F30" s="98" t="s">
        <v>416</v>
      </c>
      <c r="G30" s="92">
        <v>0.63</v>
      </c>
    </row>
    <row r="31" spans="2:7" ht="158.25">
      <c r="B31" s="113">
        <v>2</v>
      </c>
      <c r="C31" s="101" t="s">
        <v>417</v>
      </c>
      <c r="D31" s="115" t="s">
        <v>418</v>
      </c>
      <c r="E31" s="114" t="s">
        <v>419</v>
      </c>
      <c r="F31" s="99" t="s">
        <v>420</v>
      </c>
      <c r="G31" s="94">
        <v>0.81499999999999995</v>
      </c>
    </row>
    <row r="32" spans="2:7" ht="248.25">
      <c r="B32" s="113">
        <v>1</v>
      </c>
      <c r="C32" s="116" t="s">
        <v>421</v>
      </c>
      <c r="D32" s="117" t="s">
        <v>422</v>
      </c>
      <c r="E32" s="182" t="s">
        <v>423</v>
      </c>
      <c r="F32" s="99" t="s">
        <v>424</v>
      </c>
      <c r="G32" s="92">
        <v>0.4</v>
      </c>
    </row>
    <row r="33" spans="2:7" ht="124.5">
      <c r="B33" s="118">
        <v>2</v>
      </c>
      <c r="C33" s="118" t="s">
        <v>425</v>
      </c>
      <c r="D33" s="119" t="s">
        <v>426</v>
      </c>
      <c r="E33" s="183" t="str">
        <f>E32</f>
        <v>UTSP</v>
      </c>
      <c r="F33" s="99" t="s">
        <v>427</v>
      </c>
      <c r="G33" s="92">
        <v>0.63</v>
      </c>
    </row>
    <row r="34" spans="2:7" ht="90">
      <c r="B34" s="121">
        <v>1</v>
      </c>
      <c r="C34" s="122" t="s">
        <v>428</v>
      </c>
      <c r="D34" s="126" t="s">
        <v>429</v>
      </c>
      <c r="E34" s="125" t="s">
        <v>430</v>
      </c>
      <c r="F34" s="98" t="s">
        <v>431</v>
      </c>
      <c r="G34" s="92">
        <v>1</v>
      </c>
    </row>
    <row r="35" spans="2:7" s="130" customFormat="1" ht="123.75">
      <c r="B35" s="113">
        <v>1</v>
      </c>
      <c r="C35" s="127" t="s">
        <v>432</v>
      </c>
      <c r="D35" s="128" t="s">
        <v>433</v>
      </c>
      <c r="E35" s="127" t="s">
        <v>434</v>
      </c>
      <c r="F35" s="99" t="s">
        <v>435</v>
      </c>
      <c r="G35" s="92">
        <v>1</v>
      </c>
    </row>
    <row r="36" spans="2:7" s="130" customFormat="1" ht="90">
      <c r="B36" s="469">
        <v>2</v>
      </c>
      <c r="C36" s="471" t="s">
        <v>436</v>
      </c>
      <c r="D36" s="128" t="s">
        <v>437</v>
      </c>
      <c r="E36" s="174" t="s">
        <v>121</v>
      </c>
      <c r="F36" s="98" t="s">
        <v>438</v>
      </c>
      <c r="G36" s="92">
        <v>1</v>
      </c>
    </row>
    <row r="37" spans="2:7" s="130" customFormat="1" ht="67.5">
      <c r="B37" s="470"/>
      <c r="C37" s="472"/>
      <c r="D37" s="128" t="s">
        <v>439</v>
      </c>
      <c r="E37" s="184" t="str">
        <f t="shared" ref="E37:E39" si="2">E36</f>
        <v>Secretaría de Educación</v>
      </c>
      <c r="F37" s="98" t="s">
        <v>440</v>
      </c>
      <c r="G37" s="92">
        <v>1</v>
      </c>
    </row>
    <row r="38" spans="2:7" s="130" customFormat="1" ht="393.75">
      <c r="B38" s="131">
        <v>3</v>
      </c>
      <c r="C38" s="118" t="s">
        <v>441</v>
      </c>
      <c r="D38" s="132" t="s">
        <v>442</v>
      </c>
      <c r="E38" s="184" t="str">
        <f t="shared" si="2"/>
        <v>Secretaría de Educación</v>
      </c>
      <c r="F38" s="99" t="s">
        <v>443</v>
      </c>
      <c r="G38" s="92">
        <v>1</v>
      </c>
    </row>
    <row r="39" spans="2:7" s="130" customFormat="1" ht="247.5">
      <c r="B39" s="131">
        <v>4</v>
      </c>
      <c r="C39" s="118" t="s">
        <v>444</v>
      </c>
      <c r="D39" s="104" t="s">
        <v>445</v>
      </c>
      <c r="E39" s="175" t="str">
        <f t="shared" si="2"/>
        <v>Secretaría de Educación</v>
      </c>
      <c r="F39" s="99" t="s">
        <v>446</v>
      </c>
      <c r="G39" s="92">
        <v>0.9</v>
      </c>
    </row>
    <row r="40" spans="2:7" ht="168.75">
      <c r="B40" s="463">
        <v>1</v>
      </c>
      <c r="C40" s="466" t="s">
        <v>447</v>
      </c>
      <c r="D40" s="133" t="s">
        <v>448</v>
      </c>
      <c r="E40" s="185" t="s">
        <v>449</v>
      </c>
      <c r="F40" s="134" t="s">
        <v>450</v>
      </c>
      <c r="G40" s="92">
        <v>0.67</v>
      </c>
    </row>
    <row r="41" spans="2:7" ht="158.25">
      <c r="B41" s="464"/>
      <c r="C41" s="467"/>
      <c r="D41" s="135" t="s">
        <v>451</v>
      </c>
      <c r="E41" s="186" t="str">
        <f t="shared" ref="E41:E42" si="3">E40</f>
        <v xml:space="preserve">Subsecretaria del Medio Ambiente </v>
      </c>
      <c r="F41" s="99" t="s">
        <v>452</v>
      </c>
      <c r="G41" s="92">
        <v>0.1</v>
      </c>
    </row>
    <row r="42" spans="2:7" ht="124.5">
      <c r="B42" s="465"/>
      <c r="C42" s="468"/>
      <c r="D42" s="135" t="s">
        <v>453</v>
      </c>
      <c r="E42" s="187" t="str">
        <f t="shared" si="3"/>
        <v xml:space="preserve">Subsecretaria del Medio Ambiente </v>
      </c>
      <c r="F42" s="99" t="s">
        <v>454</v>
      </c>
      <c r="G42" s="92">
        <v>0.1</v>
      </c>
    </row>
    <row r="43" spans="2:7" ht="180.75">
      <c r="B43" s="136">
        <v>1</v>
      </c>
      <c r="C43" s="120" t="s">
        <v>455</v>
      </c>
      <c r="D43" s="119" t="s">
        <v>456</v>
      </c>
      <c r="E43" s="118" t="s">
        <v>457</v>
      </c>
      <c r="F43" s="99" t="s">
        <v>458</v>
      </c>
      <c r="G43" s="92">
        <v>0.78</v>
      </c>
    </row>
    <row r="44" spans="2:7" ht="67.5">
      <c r="B44" s="137">
        <v>1</v>
      </c>
      <c r="C44" s="138" t="s">
        <v>459</v>
      </c>
      <c r="D44" s="140" t="s">
        <v>460</v>
      </c>
      <c r="E44" s="139" t="s">
        <v>461</v>
      </c>
      <c r="F44" s="141" t="s">
        <v>462</v>
      </c>
      <c r="G44" s="92">
        <v>1</v>
      </c>
    </row>
    <row r="45" spans="2:7" ht="147">
      <c r="B45" s="90">
        <v>1</v>
      </c>
      <c r="C45" s="142" t="s">
        <v>463</v>
      </c>
      <c r="D45" s="144" t="s">
        <v>464</v>
      </c>
      <c r="E45" s="143" t="s">
        <v>465</v>
      </c>
      <c r="F45" s="99" t="s">
        <v>466</v>
      </c>
      <c r="G45" s="92">
        <v>0.56000000000000005</v>
      </c>
    </row>
    <row r="46" spans="2:7" ht="158.25">
      <c r="B46" s="90">
        <v>2</v>
      </c>
      <c r="C46" s="142" t="s">
        <v>467</v>
      </c>
      <c r="D46" s="144" t="s">
        <v>468</v>
      </c>
      <c r="E46" s="145" t="s">
        <v>465</v>
      </c>
      <c r="F46" s="99" t="s">
        <v>469</v>
      </c>
      <c r="G46" s="92">
        <v>0.33</v>
      </c>
    </row>
    <row r="47" spans="2:7" ht="90">
      <c r="B47" s="90">
        <v>3</v>
      </c>
      <c r="C47" s="142" t="s">
        <v>470</v>
      </c>
      <c r="D47" s="144" t="s">
        <v>471</v>
      </c>
      <c r="E47" s="145" t="s">
        <v>465</v>
      </c>
      <c r="F47" s="146" t="s">
        <v>472</v>
      </c>
      <c r="G47" s="92">
        <v>0.67</v>
      </c>
    </row>
    <row r="48" spans="2:7" ht="56.25">
      <c r="B48" s="460">
        <v>1</v>
      </c>
      <c r="C48" s="462" t="s">
        <v>473</v>
      </c>
      <c r="D48" s="147" t="s">
        <v>474</v>
      </c>
      <c r="E48" s="188" t="s">
        <v>475</v>
      </c>
      <c r="F48" s="148" t="s">
        <v>476</v>
      </c>
      <c r="G48" s="92">
        <v>1</v>
      </c>
    </row>
    <row r="49" spans="2:7" ht="56.25">
      <c r="B49" s="461"/>
      <c r="C49" s="461"/>
      <c r="D49" s="147" t="s">
        <v>477</v>
      </c>
      <c r="E49" s="189" t="str">
        <f>E48</f>
        <v xml:space="preserve">Secretaría de Infraestructura </v>
      </c>
      <c r="F49" s="148" t="s">
        <v>478</v>
      </c>
      <c r="G49" s="92">
        <v>1</v>
      </c>
    </row>
    <row r="50" spans="2:7" ht="147">
      <c r="B50" s="127">
        <v>1</v>
      </c>
      <c r="C50" s="127" t="s">
        <v>479</v>
      </c>
      <c r="D50" s="127" t="s">
        <v>480</v>
      </c>
      <c r="E50" s="127" t="s">
        <v>39</v>
      </c>
      <c r="F50" s="99" t="s">
        <v>481</v>
      </c>
      <c r="G50" s="92">
        <v>0</v>
      </c>
    </row>
    <row r="51" spans="2:7" ht="203.25">
      <c r="B51" s="127">
        <v>1</v>
      </c>
      <c r="C51" s="127" t="s">
        <v>482</v>
      </c>
      <c r="D51" s="129" t="s">
        <v>483</v>
      </c>
      <c r="E51" s="127" t="s">
        <v>39</v>
      </c>
      <c r="F51" s="99" t="s">
        <v>484</v>
      </c>
      <c r="G51" s="92">
        <v>1</v>
      </c>
    </row>
    <row r="52" spans="2:7" ht="124.5">
      <c r="B52" s="127">
        <v>1</v>
      </c>
      <c r="C52" s="127" t="s">
        <v>485</v>
      </c>
      <c r="D52" s="127" t="s">
        <v>486</v>
      </c>
      <c r="E52" s="127" t="s">
        <v>39</v>
      </c>
      <c r="F52" s="99" t="s">
        <v>487</v>
      </c>
      <c r="G52" s="92">
        <v>1</v>
      </c>
    </row>
    <row r="53" spans="2:7" ht="304.5">
      <c r="B53" s="127">
        <v>2</v>
      </c>
      <c r="C53" s="127" t="s">
        <v>488</v>
      </c>
      <c r="D53" s="127" t="s">
        <v>489</v>
      </c>
      <c r="E53" s="127" t="s">
        <v>39</v>
      </c>
      <c r="F53" s="99" t="s">
        <v>490</v>
      </c>
      <c r="G53" s="92">
        <v>1</v>
      </c>
    </row>
    <row r="54" spans="2:7" ht="259.5">
      <c r="B54" s="127">
        <v>1</v>
      </c>
      <c r="C54" s="127" t="s">
        <v>491</v>
      </c>
      <c r="D54" s="129" t="s">
        <v>492</v>
      </c>
      <c r="E54" s="127" t="s">
        <v>39</v>
      </c>
      <c r="F54" s="99" t="s">
        <v>493</v>
      </c>
      <c r="G54" s="92">
        <v>1</v>
      </c>
    </row>
    <row r="55" spans="2:7" ht="135.75">
      <c r="B55" s="127">
        <v>1</v>
      </c>
      <c r="C55" s="127" t="s">
        <v>494</v>
      </c>
      <c r="D55" s="127" t="s">
        <v>495</v>
      </c>
      <c r="E55" s="127" t="s">
        <v>39</v>
      </c>
      <c r="F55" s="99" t="s">
        <v>496</v>
      </c>
      <c r="G55" s="92">
        <v>1</v>
      </c>
    </row>
    <row r="56" spans="2:7" ht="192">
      <c r="B56" s="149">
        <v>1</v>
      </c>
      <c r="C56" s="150" t="s">
        <v>497</v>
      </c>
      <c r="D56" s="151" t="s">
        <v>498</v>
      </c>
      <c r="E56" s="152" t="s">
        <v>65</v>
      </c>
      <c r="F56" s="99" t="s">
        <v>499</v>
      </c>
      <c r="G56" s="92">
        <v>0.63</v>
      </c>
    </row>
    <row r="57" spans="2:7" ht="259.5">
      <c r="B57" s="153">
        <v>2</v>
      </c>
      <c r="C57" s="153" t="s">
        <v>500</v>
      </c>
      <c r="D57" s="154" t="s">
        <v>501</v>
      </c>
      <c r="E57" s="153" t="s">
        <v>65</v>
      </c>
      <c r="F57" s="99" t="s">
        <v>502</v>
      </c>
      <c r="G57" s="92">
        <v>0.1</v>
      </c>
    </row>
    <row r="58" spans="2:7" ht="147">
      <c r="B58" s="155">
        <v>3</v>
      </c>
      <c r="C58" s="153" t="s">
        <v>503</v>
      </c>
      <c r="D58" s="154" t="s">
        <v>504</v>
      </c>
      <c r="E58" s="153" t="s">
        <v>65</v>
      </c>
      <c r="F58" s="99" t="s">
        <v>505</v>
      </c>
      <c r="G58" s="92">
        <v>0</v>
      </c>
    </row>
    <row r="59" spans="2:7" ht="45">
      <c r="B59" s="123">
        <v>1</v>
      </c>
      <c r="C59" s="123" t="s">
        <v>506</v>
      </c>
      <c r="D59" s="124" t="s">
        <v>507</v>
      </c>
      <c r="E59" s="156" t="s">
        <v>508</v>
      </c>
      <c r="F59" s="157" t="s">
        <v>509</v>
      </c>
      <c r="G59" s="92">
        <v>0.75</v>
      </c>
    </row>
    <row r="60" spans="2:7" ht="213.75">
      <c r="B60" s="158">
        <v>2</v>
      </c>
      <c r="C60" s="123" t="s">
        <v>510</v>
      </c>
      <c r="D60" s="147" t="s">
        <v>511</v>
      </c>
      <c r="E60" s="156" t="s">
        <v>508</v>
      </c>
      <c r="F60" s="159" t="s">
        <v>512</v>
      </c>
      <c r="G60" s="94">
        <v>1</v>
      </c>
    </row>
    <row r="61" spans="2:7" ht="180.75">
      <c r="B61" s="160">
        <v>3</v>
      </c>
      <c r="C61" s="161" t="s">
        <v>513</v>
      </c>
      <c r="D61" s="162" t="s">
        <v>514</v>
      </c>
      <c r="E61" s="163" t="s">
        <v>508</v>
      </c>
      <c r="F61" s="164" t="s">
        <v>515</v>
      </c>
      <c r="G61" s="94">
        <v>0.66600000000000004</v>
      </c>
    </row>
    <row r="62" spans="2:7" ht="237">
      <c r="B62" s="161">
        <v>1</v>
      </c>
      <c r="C62" s="161" t="s">
        <v>516</v>
      </c>
      <c r="D62" s="161" t="s">
        <v>517</v>
      </c>
      <c r="E62" s="161" t="s">
        <v>369</v>
      </c>
      <c r="F62" s="99" t="s">
        <v>518</v>
      </c>
      <c r="G62" s="92">
        <v>0.5</v>
      </c>
    </row>
    <row r="63" spans="2:7" ht="192">
      <c r="B63" s="161">
        <v>2</v>
      </c>
      <c r="C63" s="161" t="s">
        <v>519</v>
      </c>
      <c r="D63" s="161" t="s">
        <v>520</v>
      </c>
      <c r="E63" s="161" t="s">
        <v>369</v>
      </c>
      <c r="F63" s="99" t="s">
        <v>521</v>
      </c>
      <c r="G63" s="92">
        <v>1</v>
      </c>
    </row>
    <row r="64" spans="2:7" ht="124.5">
      <c r="B64" s="161">
        <v>1</v>
      </c>
      <c r="C64" s="161" t="s">
        <v>522</v>
      </c>
      <c r="D64" s="161" t="s">
        <v>523</v>
      </c>
      <c r="E64" s="161" t="s">
        <v>39</v>
      </c>
      <c r="F64" s="99" t="s">
        <v>524</v>
      </c>
      <c r="G64" s="92">
        <v>1</v>
      </c>
    </row>
    <row r="65" spans="2:7" ht="112.5">
      <c r="B65" s="165">
        <v>1</v>
      </c>
      <c r="C65" s="166" t="s">
        <v>525</v>
      </c>
      <c r="D65" s="167" t="s">
        <v>526</v>
      </c>
      <c r="E65" s="168" t="s">
        <v>527</v>
      </c>
      <c r="F65" s="98" t="s">
        <v>528</v>
      </c>
      <c r="G65" s="92">
        <v>0.5</v>
      </c>
    </row>
    <row r="66" spans="2:7" ht="67.5">
      <c r="B66" s="169">
        <v>3</v>
      </c>
      <c r="C66" s="114" t="s">
        <v>529</v>
      </c>
      <c r="D66" s="119" t="s">
        <v>530</v>
      </c>
      <c r="E66" s="101" t="s">
        <v>527</v>
      </c>
      <c r="F66" s="91" t="s">
        <v>531</v>
      </c>
      <c r="G66" s="92">
        <v>0.5</v>
      </c>
    </row>
  </sheetData>
  <autoFilter ref="B1:G1" xr:uid="{00000000-0009-0000-0000-000005000000}"/>
  <mergeCells count="26">
    <mergeCell ref="B48:B49"/>
    <mergeCell ref="C48:C49"/>
    <mergeCell ref="B40:B42"/>
    <mergeCell ref="C40:C42"/>
    <mergeCell ref="B36:B37"/>
    <mergeCell ref="C36:C37"/>
    <mergeCell ref="B28:B29"/>
    <mergeCell ref="C28:C29"/>
    <mergeCell ref="B25:B27"/>
    <mergeCell ref="C25:C27"/>
    <mergeCell ref="B23:B24"/>
    <mergeCell ref="C23:C24"/>
    <mergeCell ref="B18:B19"/>
    <mergeCell ref="C18:C19"/>
    <mergeCell ref="B16:B17"/>
    <mergeCell ref="C16:C17"/>
    <mergeCell ref="B13:B15"/>
    <mergeCell ref="C13:C15"/>
    <mergeCell ref="B2:B4"/>
    <mergeCell ref="C2:C4"/>
    <mergeCell ref="B11:B12"/>
    <mergeCell ref="C11:C12"/>
    <mergeCell ref="B8:B10"/>
    <mergeCell ref="C8:C10"/>
    <mergeCell ref="B5:B7"/>
    <mergeCell ref="C5:C7"/>
  </mergeCells>
  <conditionalFormatting sqref="E56">
    <cfRule type="expression" dxfId="61" priority="153" stopIfTrue="1">
      <formula>IF(#REF!="",#REF!="","")</formula>
    </cfRule>
  </conditionalFormatting>
  <conditionalFormatting sqref="C56">
    <cfRule type="cellIs" dxfId="60" priority="152" operator="equal">
      <formula>0</formula>
    </cfRule>
  </conditionalFormatting>
  <conditionalFormatting sqref="E56">
    <cfRule type="containsText" dxfId="59" priority="155" stopIfTrue="1" operator="containsText" text="Reducir">
      <formula>NOT(ISERROR(SEARCH("Reducir",E56)))</formula>
    </cfRule>
    <cfRule type="containsText" dxfId="58" priority="156" stopIfTrue="1" operator="containsText" text="Asumir">
      <formula>NOT(ISERROR(SEARCH("Asumir",E56)))</formula>
    </cfRule>
    <cfRule type="containsText" dxfId="57" priority="157" stopIfTrue="1" operator="containsText" text="Evitar">
      <formula>NOT(ISERROR(SEARCH("Evitar",E56)))</formula>
    </cfRule>
  </conditionalFormatting>
  <conditionalFormatting sqref="D56">
    <cfRule type="cellIs" dxfId="56" priority="150" operator="equal">
      <formula>0</formula>
    </cfRule>
  </conditionalFormatting>
  <conditionalFormatting sqref="C57">
    <cfRule type="containsErrors" dxfId="55" priority="148">
      <formula>ISERROR(C57)</formula>
    </cfRule>
  </conditionalFormatting>
  <conditionalFormatting sqref="B56:B58">
    <cfRule type="containsErrors" dxfId="54" priority="145">
      <formula>ISERROR(B56)</formula>
    </cfRule>
  </conditionalFormatting>
  <conditionalFormatting sqref="E30:E32">
    <cfRule type="containsText" dxfId="53" priority="136" stopIfTrue="1" operator="containsText" text="Reducir">
      <formula>NOT(ISERROR(SEARCH("Reducir",E30)))</formula>
    </cfRule>
    <cfRule type="containsText" dxfId="52" priority="137" stopIfTrue="1" operator="containsText" text="Asumir">
      <formula>NOT(ISERROR(SEARCH("Asumir",E30)))</formula>
    </cfRule>
    <cfRule type="containsText" dxfId="51" priority="138" stopIfTrue="1" operator="containsText" text="Evitar">
      <formula>NOT(ISERROR(SEARCH("Evitar",E30)))</formula>
    </cfRule>
  </conditionalFormatting>
  <conditionalFormatting sqref="C30:D31 D32">
    <cfRule type="cellIs" dxfId="50" priority="135" operator="equal">
      <formula>0</formula>
    </cfRule>
  </conditionalFormatting>
  <conditionalFormatting sqref="E35">
    <cfRule type="expression" dxfId="49" priority="122" stopIfTrue="1">
      <formula>IF(#REF!="",#REF!="","")</formula>
    </cfRule>
  </conditionalFormatting>
  <conditionalFormatting sqref="C35">
    <cfRule type="cellIs" dxfId="48" priority="121" operator="equal">
      <formula>0</formula>
    </cfRule>
  </conditionalFormatting>
  <conditionalFormatting sqref="E35">
    <cfRule type="containsText" dxfId="47" priority="127" stopIfTrue="1" operator="containsText" text="Reducir">
      <formula>NOT(ISERROR(SEARCH("Reducir",E35)))</formula>
    </cfRule>
    <cfRule type="containsText" dxfId="46" priority="128" stopIfTrue="1" operator="containsText" text="Asumir">
      <formula>NOT(ISERROR(SEARCH("Asumir",E35)))</formula>
    </cfRule>
    <cfRule type="containsText" dxfId="45" priority="129" stopIfTrue="1" operator="containsText" text="Evitar">
      <formula>NOT(ISERROR(SEARCH("Evitar",E35)))</formula>
    </cfRule>
  </conditionalFormatting>
  <conditionalFormatting sqref="D35">
    <cfRule type="cellIs" dxfId="44" priority="119" operator="equal">
      <formula>0</formula>
    </cfRule>
  </conditionalFormatting>
  <conditionalFormatting sqref="C32">
    <cfRule type="cellIs" dxfId="43" priority="118" operator="equal">
      <formula>0</formula>
    </cfRule>
  </conditionalFormatting>
  <conditionalFormatting sqref="C5:C6">
    <cfRule type="cellIs" dxfId="42" priority="116" operator="equal">
      <formula>0</formula>
    </cfRule>
  </conditionalFormatting>
  <conditionalFormatting sqref="D7">
    <cfRule type="cellIs" dxfId="41" priority="104" operator="equal">
      <formula>0</formula>
    </cfRule>
  </conditionalFormatting>
  <conditionalFormatting sqref="E32">
    <cfRule type="expression" dxfId="40" priority="164" stopIfTrue="1">
      <formula>IF(#REF!="",#REF!="","")</formula>
    </cfRule>
  </conditionalFormatting>
  <conditionalFormatting sqref="D5:D6">
    <cfRule type="cellIs" dxfId="39" priority="1" operator="equal">
      <formula>0</formula>
    </cfRule>
  </conditionalFormatting>
  <conditionalFormatting sqref="E30:E31">
    <cfRule type="expression" dxfId="38" priority="166" stopIfTrue="1">
      <formula>IF(#REF!="",#REF!="","")</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W100"/>
  <sheetViews>
    <sheetView topLeftCell="A64" zoomScale="110" zoomScaleNormal="110" workbookViewId="0">
      <selection activeCell="F66" sqref="F66"/>
    </sheetView>
  </sheetViews>
  <sheetFormatPr baseColWidth="10" defaultColWidth="10.28515625" defaultRowHeight="15.75"/>
  <cols>
    <col min="1" max="1" width="3.85546875" style="268" customWidth="1"/>
    <col min="2" max="2" width="9.5703125" style="344" customWidth="1"/>
    <col min="3" max="3" width="28.85546875" style="345" customWidth="1"/>
    <col min="4" max="4" width="35.28515625" style="346" customWidth="1"/>
    <col min="5" max="5" width="16.7109375" style="345" customWidth="1"/>
    <col min="6" max="6" width="35.28515625" style="346" customWidth="1"/>
    <col min="7" max="7" width="58.85546875" style="348" customWidth="1"/>
    <col min="8" max="8" width="6.7109375" style="344" customWidth="1"/>
    <col min="9" max="16384" width="10.28515625" style="268"/>
  </cols>
  <sheetData>
    <row r="1" spans="2:23" ht="22.5">
      <c r="B1" s="265" t="s">
        <v>326</v>
      </c>
      <c r="C1" s="266" t="s">
        <v>327</v>
      </c>
      <c r="D1" s="267" t="s">
        <v>328</v>
      </c>
      <c r="E1" s="266" t="s">
        <v>329</v>
      </c>
      <c r="F1" s="267" t="s">
        <v>555</v>
      </c>
      <c r="G1" s="266" t="s">
        <v>330</v>
      </c>
      <c r="H1" s="265" t="s">
        <v>331</v>
      </c>
    </row>
    <row r="2" spans="2:23" ht="127.5" customHeight="1">
      <c r="B2" s="269" t="s">
        <v>332</v>
      </c>
      <c r="C2" s="270" t="s">
        <v>333</v>
      </c>
      <c r="D2" s="271" t="s">
        <v>334</v>
      </c>
      <c r="E2" s="350" t="s">
        <v>39</v>
      </c>
      <c r="F2" s="271" t="s">
        <v>556</v>
      </c>
      <c r="G2" s="272" t="s">
        <v>335</v>
      </c>
      <c r="H2" s="273">
        <v>1</v>
      </c>
    </row>
    <row r="3" spans="2:23" ht="79.5" customHeight="1">
      <c r="B3" s="269" t="s">
        <v>332</v>
      </c>
      <c r="C3" s="270" t="s">
        <v>333</v>
      </c>
      <c r="D3" s="271" t="s">
        <v>336</v>
      </c>
      <c r="E3" s="271" t="s">
        <v>337</v>
      </c>
      <c r="F3" s="271" t="s">
        <v>557</v>
      </c>
      <c r="G3" s="274" t="s">
        <v>659</v>
      </c>
      <c r="H3" s="275">
        <v>0.92</v>
      </c>
    </row>
    <row r="4" spans="2:23" ht="123.75" customHeight="1">
      <c r="B4" s="269" t="s">
        <v>332</v>
      </c>
      <c r="C4" s="270" t="s">
        <v>333</v>
      </c>
      <c r="D4" s="271" t="s">
        <v>339</v>
      </c>
      <c r="E4" s="271" t="s">
        <v>340</v>
      </c>
      <c r="F4" s="271" t="s">
        <v>558</v>
      </c>
      <c r="G4" s="274" t="s">
        <v>658</v>
      </c>
      <c r="H4" s="275">
        <v>1</v>
      </c>
    </row>
    <row r="5" spans="2:23" ht="168" customHeight="1">
      <c r="B5" s="276">
        <v>1</v>
      </c>
      <c r="C5" s="277" t="s">
        <v>342</v>
      </c>
      <c r="D5" s="278" t="s">
        <v>343</v>
      </c>
      <c r="E5" s="279" t="s">
        <v>344</v>
      </c>
      <c r="F5" s="271" t="s">
        <v>559</v>
      </c>
      <c r="G5" s="274" t="s">
        <v>660</v>
      </c>
      <c r="H5" s="275">
        <v>0.88600000000000001</v>
      </c>
      <c r="I5" s="280"/>
      <c r="J5" s="280"/>
      <c r="K5" s="280"/>
      <c r="L5" s="280"/>
      <c r="M5" s="280"/>
      <c r="N5" s="280"/>
      <c r="O5" s="280"/>
      <c r="P5" s="280"/>
      <c r="Q5" s="280"/>
      <c r="R5" s="280"/>
      <c r="S5" s="280"/>
      <c r="T5" s="280"/>
      <c r="U5" s="280"/>
      <c r="V5" s="280"/>
      <c r="W5" s="280"/>
    </row>
    <row r="6" spans="2:23" ht="141" customHeight="1">
      <c r="B6" s="276">
        <v>1</v>
      </c>
      <c r="C6" s="277" t="s">
        <v>342</v>
      </c>
      <c r="D6" s="278" t="s">
        <v>346</v>
      </c>
      <c r="E6" s="351" t="s">
        <v>347</v>
      </c>
      <c r="F6" s="271" t="s">
        <v>560</v>
      </c>
      <c r="G6" s="281" t="s">
        <v>348</v>
      </c>
      <c r="H6" s="273">
        <v>1</v>
      </c>
    </row>
    <row r="7" spans="2:23" ht="162" customHeight="1">
      <c r="B7" s="276">
        <v>1</v>
      </c>
      <c r="C7" s="277" t="s">
        <v>342</v>
      </c>
      <c r="D7" s="278" t="s">
        <v>349</v>
      </c>
      <c r="E7" s="351" t="s">
        <v>350</v>
      </c>
      <c r="F7" s="271" t="s">
        <v>561</v>
      </c>
      <c r="G7" s="282" t="s">
        <v>351</v>
      </c>
      <c r="H7" s="273">
        <v>1</v>
      </c>
    </row>
    <row r="8" spans="2:23" ht="117" customHeight="1">
      <c r="B8" s="283">
        <v>2</v>
      </c>
      <c r="C8" s="284" t="s">
        <v>352</v>
      </c>
      <c r="D8" s="285" t="s">
        <v>353</v>
      </c>
      <c r="E8" s="375" t="s">
        <v>354</v>
      </c>
      <c r="F8" s="285" t="s">
        <v>562</v>
      </c>
      <c r="G8" s="286" t="s">
        <v>355</v>
      </c>
      <c r="H8" s="273">
        <v>1</v>
      </c>
    </row>
    <row r="9" spans="2:23" ht="98.25" customHeight="1">
      <c r="B9" s="283">
        <v>2</v>
      </c>
      <c r="C9" s="284" t="s">
        <v>352</v>
      </c>
      <c r="D9" s="284" t="s">
        <v>356</v>
      </c>
      <c r="E9" s="284" t="s">
        <v>357</v>
      </c>
      <c r="F9" s="284" t="s">
        <v>563</v>
      </c>
      <c r="G9" s="272" t="s">
        <v>661</v>
      </c>
      <c r="H9" s="273">
        <v>0.97</v>
      </c>
      <c r="K9" s="280"/>
      <c r="M9" s="280"/>
      <c r="Q9" s="287"/>
      <c r="R9" s="280"/>
      <c r="V9" s="287"/>
      <c r="W9" s="287"/>
    </row>
    <row r="10" spans="2:23" ht="98.25" customHeight="1">
      <c r="B10" s="283">
        <v>2</v>
      </c>
      <c r="C10" s="284" t="s">
        <v>352</v>
      </c>
      <c r="D10" s="284" t="s">
        <v>359</v>
      </c>
      <c r="E10" s="352" t="s">
        <v>354</v>
      </c>
      <c r="F10" s="284" t="s">
        <v>564</v>
      </c>
      <c r="G10" s="281" t="s">
        <v>565</v>
      </c>
      <c r="H10" s="273">
        <v>1</v>
      </c>
    </row>
    <row r="11" spans="2:23" ht="123" customHeight="1">
      <c r="B11" s="288">
        <v>3</v>
      </c>
      <c r="C11" s="284" t="s">
        <v>361</v>
      </c>
      <c r="D11" s="284" t="s">
        <v>362</v>
      </c>
      <c r="E11" s="352" t="s">
        <v>97</v>
      </c>
      <c r="F11" s="284" t="s">
        <v>566</v>
      </c>
      <c r="G11" s="289" t="s">
        <v>363</v>
      </c>
      <c r="H11" s="273">
        <v>1</v>
      </c>
    </row>
    <row r="12" spans="2:23" ht="123" customHeight="1">
      <c r="B12" s="288">
        <v>3</v>
      </c>
      <c r="C12" s="284" t="s">
        <v>361</v>
      </c>
      <c r="D12" s="290" t="s">
        <v>364</v>
      </c>
      <c r="E12" s="291" t="s">
        <v>365</v>
      </c>
      <c r="F12" s="290" t="s">
        <v>567</v>
      </c>
      <c r="G12" s="274" t="s">
        <v>657</v>
      </c>
      <c r="H12" s="273">
        <v>0.97</v>
      </c>
      <c r="I12" s="280"/>
      <c r="J12" s="280"/>
      <c r="K12" s="280"/>
      <c r="L12" s="280"/>
      <c r="M12" s="280"/>
      <c r="P12" s="280"/>
      <c r="Q12" s="280"/>
      <c r="R12" s="280"/>
    </row>
    <row r="13" spans="2:23" ht="135">
      <c r="B13" s="288">
        <v>4</v>
      </c>
      <c r="C13" s="284" t="s">
        <v>367</v>
      </c>
      <c r="D13" s="284" t="s">
        <v>368</v>
      </c>
      <c r="E13" s="352" t="s">
        <v>369</v>
      </c>
      <c r="F13" s="284" t="s">
        <v>568</v>
      </c>
      <c r="G13" s="281" t="s">
        <v>569</v>
      </c>
      <c r="H13" s="273">
        <v>1</v>
      </c>
    </row>
    <row r="14" spans="2:23" ht="91.5" customHeight="1">
      <c r="B14" s="288">
        <v>4</v>
      </c>
      <c r="C14" s="284" t="s">
        <v>367</v>
      </c>
      <c r="D14" s="284" t="s">
        <v>371</v>
      </c>
      <c r="E14" s="352" t="s">
        <v>110</v>
      </c>
      <c r="F14" s="284" t="s">
        <v>570</v>
      </c>
      <c r="G14" s="282" t="s">
        <v>372</v>
      </c>
      <c r="H14" s="273">
        <v>1</v>
      </c>
    </row>
    <row r="15" spans="2:23" ht="129" customHeight="1">
      <c r="B15" s="288">
        <v>4</v>
      </c>
      <c r="C15" s="284" t="s">
        <v>367</v>
      </c>
      <c r="D15" s="271" t="s">
        <v>373</v>
      </c>
      <c r="E15" s="352" t="s">
        <v>39</v>
      </c>
      <c r="F15" s="284" t="s">
        <v>571</v>
      </c>
      <c r="G15" s="282" t="s">
        <v>374</v>
      </c>
      <c r="H15" s="273">
        <v>1</v>
      </c>
    </row>
    <row r="16" spans="2:23" ht="160.5" customHeight="1">
      <c r="B16" s="269">
        <v>1</v>
      </c>
      <c r="C16" s="284" t="s">
        <v>375</v>
      </c>
      <c r="D16" s="284" t="s">
        <v>376</v>
      </c>
      <c r="E16" s="372" t="s">
        <v>377</v>
      </c>
      <c r="F16" s="284" t="s">
        <v>572</v>
      </c>
      <c r="G16" s="281" t="s">
        <v>573</v>
      </c>
      <c r="H16" s="273">
        <v>1</v>
      </c>
    </row>
    <row r="17" spans="2:8" ht="160.5" customHeight="1">
      <c r="B17" s="269">
        <v>1</v>
      </c>
      <c r="C17" s="284" t="s">
        <v>375</v>
      </c>
      <c r="D17" s="284" t="s">
        <v>379</v>
      </c>
      <c r="E17" s="372" t="s">
        <v>380</v>
      </c>
      <c r="F17" s="284" t="s">
        <v>574</v>
      </c>
      <c r="G17" s="289" t="s">
        <v>575</v>
      </c>
      <c r="H17" s="273">
        <v>1</v>
      </c>
    </row>
    <row r="18" spans="2:8" ht="129" customHeight="1">
      <c r="B18" s="269">
        <v>2</v>
      </c>
      <c r="C18" s="270" t="s">
        <v>382</v>
      </c>
      <c r="D18" s="284" t="s">
        <v>383</v>
      </c>
      <c r="E18" s="373" t="s">
        <v>354</v>
      </c>
      <c r="F18" s="284" t="s">
        <v>576</v>
      </c>
      <c r="G18" s="289" t="s">
        <v>577</v>
      </c>
      <c r="H18" s="273">
        <v>1</v>
      </c>
    </row>
    <row r="19" spans="2:8" ht="393.75">
      <c r="B19" s="293">
        <v>2</v>
      </c>
      <c r="C19" s="294" t="s">
        <v>382</v>
      </c>
      <c r="D19" s="292" t="s">
        <v>385</v>
      </c>
      <c r="E19" s="374" t="s">
        <v>354</v>
      </c>
      <c r="F19" s="292" t="s">
        <v>578</v>
      </c>
      <c r="G19" s="281" t="s">
        <v>579</v>
      </c>
      <c r="H19" s="273">
        <v>0.7</v>
      </c>
    </row>
    <row r="20" spans="2:8" ht="157.5">
      <c r="B20" s="107">
        <v>1</v>
      </c>
      <c r="C20" s="108" t="s">
        <v>387</v>
      </c>
      <c r="D20" s="295" t="s">
        <v>388</v>
      </c>
      <c r="E20" s="377" t="s">
        <v>389</v>
      </c>
      <c r="F20" s="295" t="s">
        <v>580</v>
      </c>
      <c r="G20" s="281" t="s">
        <v>581</v>
      </c>
      <c r="H20" s="273">
        <v>0.9</v>
      </c>
    </row>
    <row r="21" spans="2:8" ht="123" customHeight="1">
      <c r="B21" s="107">
        <v>2</v>
      </c>
      <c r="C21" s="108" t="s">
        <v>391</v>
      </c>
      <c r="D21" s="296" t="s">
        <v>392</v>
      </c>
      <c r="E21" s="378" t="s">
        <v>389</v>
      </c>
      <c r="F21" s="295" t="s">
        <v>582</v>
      </c>
      <c r="G21" s="281" t="s">
        <v>583</v>
      </c>
      <c r="H21" s="297">
        <v>1</v>
      </c>
    </row>
    <row r="22" spans="2:8" ht="123" customHeight="1">
      <c r="B22" s="107">
        <v>3</v>
      </c>
      <c r="C22" s="108" t="s">
        <v>394</v>
      </c>
      <c r="D22" s="296" t="s">
        <v>395</v>
      </c>
      <c r="E22" s="379" t="s">
        <v>389</v>
      </c>
      <c r="F22" s="295" t="s">
        <v>584</v>
      </c>
      <c r="G22" s="298" t="s">
        <v>396</v>
      </c>
      <c r="H22" s="273">
        <v>1</v>
      </c>
    </row>
    <row r="23" spans="2:8" ht="233.25" customHeight="1">
      <c r="B23" s="263">
        <v>1</v>
      </c>
      <c r="C23" s="171" t="s">
        <v>397</v>
      </c>
      <c r="D23" s="296" t="s">
        <v>398</v>
      </c>
      <c r="E23" s="358" t="s">
        <v>14</v>
      </c>
      <c r="F23" s="295" t="s">
        <v>585</v>
      </c>
      <c r="G23" s="281" t="s">
        <v>586</v>
      </c>
      <c r="H23" s="273">
        <v>1</v>
      </c>
    </row>
    <row r="24" spans="2:8" ht="191.25">
      <c r="B24" s="263">
        <v>1</v>
      </c>
      <c r="C24" s="172" t="s">
        <v>397</v>
      </c>
      <c r="D24" s="108" t="s">
        <v>400</v>
      </c>
      <c r="E24" s="359" t="s">
        <v>14</v>
      </c>
      <c r="F24" s="299" t="s">
        <v>587</v>
      </c>
      <c r="G24" s="300" t="s">
        <v>588</v>
      </c>
      <c r="H24" s="273">
        <v>1</v>
      </c>
    </row>
    <row r="25" spans="2:8" ht="409.5">
      <c r="B25" s="263">
        <v>2</v>
      </c>
      <c r="C25" s="171" t="s">
        <v>402</v>
      </c>
      <c r="D25" s="108" t="s">
        <v>403</v>
      </c>
      <c r="E25" s="359" t="s">
        <v>14</v>
      </c>
      <c r="F25" s="299" t="s">
        <v>589</v>
      </c>
      <c r="G25" s="300" t="s">
        <v>590</v>
      </c>
      <c r="H25" s="273">
        <v>1</v>
      </c>
    </row>
    <row r="26" spans="2:8" ht="281.25">
      <c r="B26" s="263">
        <v>2</v>
      </c>
      <c r="C26" s="173" t="s">
        <v>402</v>
      </c>
      <c r="D26" s="296" t="s">
        <v>405</v>
      </c>
      <c r="E26" s="359" t="s">
        <v>14</v>
      </c>
      <c r="F26" s="295" t="s">
        <v>591</v>
      </c>
      <c r="G26" s="281" t="s">
        <v>592</v>
      </c>
      <c r="H26" s="273">
        <v>0.9</v>
      </c>
    </row>
    <row r="27" spans="2:8" ht="236.25">
      <c r="B27" s="263">
        <v>2</v>
      </c>
      <c r="C27" s="172" t="s">
        <v>402</v>
      </c>
      <c r="D27" s="296" t="s">
        <v>407</v>
      </c>
      <c r="E27" s="359" t="s">
        <v>14</v>
      </c>
      <c r="F27" s="295" t="s">
        <v>593</v>
      </c>
      <c r="G27" s="281" t="s">
        <v>594</v>
      </c>
      <c r="H27" s="273">
        <v>1</v>
      </c>
    </row>
    <row r="28" spans="2:8" ht="315">
      <c r="B28" s="263">
        <v>3</v>
      </c>
      <c r="C28" s="171" t="s">
        <v>409</v>
      </c>
      <c r="D28" s="296" t="s">
        <v>410</v>
      </c>
      <c r="E28" s="359" t="s">
        <v>14</v>
      </c>
      <c r="F28" s="295" t="s">
        <v>595</v>
      </c>
      <c r="G28" s="281" t="s">
        <v>596</v>
      </c>
      <c r="H28" s="273">
        <v>1</v>
      </c>
    </row>
    <row r="29" spans="2:8" ht="409.5">
      <c r="B29" s="263">
        <v>3</v>
      </c>
      <c r="C29" s="172" t="s">
        <v>409</v>
      </c>
      <c r="D29" s="296" t="s">
        <v>412</v>
      </c>
      <c r="E29" s="360" t="s">
        <v>14</v>
      </c>
      <c r="F29" s="295" t="s">
        <v>597</v>
      </c>
      <c r="G29" s="281" t="s">
        <v>598</v>
      </c>
      <c r="H29" s="273">
        <v>0.5</v>
      </c>
    </row>
    <row r="30" spans="2:8" ht="123.75">
      <c r="B30" s="301">
        <v>1</v>
      </c>
      <c r="C30" s="283" t="s">
        <v>414</v>
      </c>
      <c r="D30" s="302" t="s">
        <v>415</v>
      </c>
      <c r="E30" s="375" t="s">
        <v>100</v>
      </c>
      <c r="F30" s="302" t="s">
        <v>599</v>
      </c>
      <c r="G30" s="300" t="s">
        <v>600</v>
      </c>
      <c r="H30" s="273">
        <v>0.63</v>
      </c>
    </row>
    <row r="31" spans="2:8" ht="258.75">
      <c r="B31" s="301">
        <v>2</v>
      </c>
      <c r="C31" s="283" t="s">
        <v>417</v>
      </c>
      <c r="D31" s="302" t="s">
        <v>418</v>
      </c>
      <c r="E31" s="352" t="s">
        <v>419</v>
      </c>
      <c r="F31" s="302" t="s">
        <v>601</v>
      </c>
      <c r="G31" s="300" t="s">
        <v>602</v>
      </c>
      <c r="H31" s="275">
        <v>1</v>
      </c>
    </row>
    <row r="32" spans="2:8" ht="348.75">
      <c r="B32" s="301">
        <v>1</v>
      </c>
      <c r="C32" s="304" t="s">
        <v>421</v>
      </c>
      <c r="D32" s="305" t="s">
        <v>422</v>
      </c>
      <c r="E32" s="380" t="s">
        <v>423</v>
      </c>
      <c r="F32" s="306" t="s">
        <v>603</v>
      </c>
      <c r="G32" s="300" t="s">
        <v>604</v>
      </c>
      <c r="H32" s="273">
        <v>1</v>
      </c>
    </row>
    <row r="33" spans="2:8" ht="126.95" customHeight="1">
      <c r="B33" s="307">
        <v>2</v>
      </c>
      <c r="C33" s="307" t="s">
        <v>425</v>
      </c>
      <c r="D33" s="308" t="s">
        <v>426</v>
      </c>
      <c r="E33" s="381" t="s">
        <v>423</v>
      </c>
      <c r="F33" s="144" t="s">
        <v>605</v>
      </c>
      <c r="G33" s="300" t="s">
        <v>606</v>
      </c>
      <c r="H33" s="273">
        <v>1</v>
      </c>
    </row>
    <row r="34" spans="2:8" ht="146.25" customHeight="1">
      <c r="B34" s="121">
        <v>1</v>
      </c>
      <c r="C34" s="261" t="s">
        <v>428</v>
      </c>
      <c r="D34" s="126" t="s">
        <v>429</v>
      </c>
      <c r="E34" s="382" t="s">
        <v>430</v>
      </c>
      <c r="F34" s="309" t="s">
        <v>607</v>
      </c>
      <c r="G34" s="300" t="s">
        <v>431</v>
      </c>
      <c r="H34" s="273">
        <v>1</v>
      </c>
    </row>
    <row r="35" spans="2:8" s="312" customFormat="1" ht="144" customHeight="1">
      <c r="B35" s="301">
        <v>1</v>
      </c>
      <c r="C35" s="262" t="s">
        <v>432</v>
      </c>
      <c r="D35" s="310" t="s">
        <v>433</v>
      </c>
      <c r="E35" s="354" t="s">
        <v>434</v>
      </c>
      <c r="F35" s="311" t="s">
        <v>608</v>
      </c>
      <c r="G35" s="282" t="s">
        <v>435</v>
      </c>
      <c r="H35" s="273">
        <v>1</v>
      </c>
    </row>
    <row r="36" spans="2:8" s="312" customFormat="1" ht="174" customHeight="1">
      <c r="B36" s="313">
        <v>2</v>
      </c>
      <c r="C36" s="174" t="s">
        <v>436</v>
      </c>
      <c r="D36" s="310" t="s">
        <v>437</v>
      </c>
      <c r="E36" s="361" t="s">
        <v>121</v>
      </c>
      <c r="F36" s="311" t="s">
        <v>609</v>
      </c>
      <c r="G36" s="281" t="s">
        <v>438</v>
      </c>
      <c r="H36" s="273">
        <v>1</v>
      </c>
    </row>
    <row r="37" spans="2:8" s="312" customFormat="1" ht="174" customHeight="1">
      <c r="B37" s="314">
        <v>2</v>
      </c>
      <c r="C37" s="175" t="s">
        <v>436</v>
      </c>
      <c r="D37" s="310" t="s">
        <v>439</v>
      </c>
      <c r="E37" s="362" t="s">
        <v>121</v>
      </c>
      <c r="F37" s="311" t="s">
        <v>610</v>
      </c>
      <c r="G37" s="281" t="s">
        <v>440</v>
      </c>
      <c r="H37" s="273">
        <v>1</v>
      </c>
    </row>
    <row r="38" spans="2:8" s="312" customFormat="1" ht="393.75">
      <c r="B38" s="315">
        <v>3</v>
      </c>
      <c r="C38" s="307" t="s">
        <v>441</v>
      </c>
      <c r="D38" s="316" t="s">
        <v>442</v>
      </c>
      <c r="E38" s="362" t="s">
        <v>121</v>
      </c>
      <c r="F38" s="311" t="s">
        <v>611</v>
      </c>
      <c r="G38" s="282" t="s">
        <v>443</v>
      </c>
      <c r="H38" s="273">
        <v>1</v>
      </c>
    </row>
    <row r="39" spans="2:8" s="312" customFormat="1" ht="191.25">
      <c r="B39" s="315">
        <v>4</v>
      </c>
      <c r="C39" s="307" t="s">
        <v>444</v>
      </c>
      <c r="D39" s="281" t="s">
        <v>445</v>
      </c>
      <c r="E39" s="363" t="s">
        <v>121</v>
      </c>
      <c r="F39" s="317" t="s">
        <v>612</v>
      </c>
      <c r="G39" s="281" t="s">
        <v>613</v>
      </c>
      <c r="H39" s="273">
        <v>0.9</v>
      </c>
    </row>
    <row r="40" spans="2:8" ht="326.25">
      <c r="B40" s="318">
        <v>1</v>
      </c>
      <c r="C40" s="319" t="s">
        <v>447</v>
      </c>
      <c r="D40" s="320" t="s">
        <v>448</v>
      </c>
      <c r="E40" s="316" t="s">
        <v>449</v>
      </c>
      <c r="F40" s="295" t="s">
        <v>614</v>
      </c>
      <c r="G40" s="321" t="s">
        <v>615</v>
      </c>
      <c r="H40" s="273">
        <v>1</v>
      </c>
    </row>
    <row r="41" spans="2:8" ht="409.5">
      <c r="B41" s="322">
        <v>1</v>
      </c>
      <c r="C41" s="323" t="s">
        <v>447</v>
      </c>
      <c r="D41" s="324" t="s">
        <v>451</v>
      </c>
      <c r="E41" s="316" t="s">
        <v>449</v>
      </c>
      <c r="F41" s="325" t="s">
        <v>616</v>
      </c>
      <c r="G41" s="281" t="s">
        <v>617</v>
      </c>
      <c r="H41" s="273">
        <v>0.2</v>
      </c>
    </row>
    <row r="42" spans="2:8" ht="371.25">
      <c r="B42" s="326">
        <v>1</v>
      </c>
      <c r="C42" s="327" t="s">
        <v>447</v>
      </c>
      <c r="D42" s="135" t="s">
        <v>453</v>
      </c>
      <c r="E42" s="316" t="s">
        <v>449</v>
      </c>
      <c r="F42" s="328" t="s">
        <v>618</v>
      </c>
      <c r="G42" s="300" t="s">
        <v>619</v>
      </c>
      <c r="H42" s="273">
        <v>0.1</v>
      </c>
    </row>
    <row r="43" spans="2:8" ht="326.25">
      <c r="B43" s="329">
        <v>1</v>
      </c>
      <c r="C43" s="145" t="s">
        <v>455</v>
      </c>
      <c r="D43" s="308" t="s">
        <v>456</v>
      </c>
      <c r="E43" s="316" t="s">
        <v>457</v>
      </c>
      <c r="F43" s="144" t="s">
        <v>620</v>
      </c>
      <c r="G43" s="300" t="s">
        <v>621</v>
      </c>
      <c r="H43" s="273">
        <v>1</v>
      </c>
    </row>
    <row r="44" spans="2:8" ht="145.5" customHeight="1">
      <c r="B44" s="137">
        <v>1</v>
      </c>
      <c r="C44" s="138" t="s">
        <v>459</v>
      </c>
      <c r="D44" s="140" t="s">
        <v>460</v>
      </c>
      <c r="E44" s="369" t="s">
        <v>461</v>
      </c>
      <c r="F44" s="140" t="s">
        <v>622</v>
      </c>
      <c r="G44" s="330" t="s">
        <v>462</v>
      </c>
      <c r="H44" s="273">
        <v>1</v>
      </c>
    </row>
    <row r="45" spans="2:8" ht="164.25" customHeight="1">
      <c r="B45" s="291">
        <v>1</v>
      </c>
      <c r="C45" s="142" t="s">
        <v>463</v>
      </c>
      <c r="D45" s="144" t="s">
        <v>464</v>
      </c>
      <c r="E45" s="376" t="s">
        <v>465</v>
      </c>
      <c r="F45" s="144" t="s">
        <v>623</v>
      </c>
      <c r="G45" s="300" t="s">
        <v>624</v>
      </c>
      <c r="H45" s="273">
        <v>1</v>
      </c>
    </row>
    <row r="46" spans="2:8" ht="158.25" customHeight="1">
      <c r="B46" s="291">
        <v>2</v>
      </c>
      <c r="C46" s="142" t="s">
        <v>467</v>
      </c>
      <c r="D46" s="144" t="s">
        <v>468</v>
      </c>
      <c r="E46" s="316" t="s">
        <v>465</v>
      </c>
      <c r="F46" s="144" t="s">
        <v>625</v>
      </c>
      <c r="G46" s="300" t="s">
        <v>626</v>
      </c>
      <c r="H46" s="273">
        <v>1</v>
      </c>
    </row>
    <row r="47" spans="2:8" ht="102" customHeight="1">
      <c r="B47" s="291">
        <v>3</v>
      </c>
      <c r="C47" s="142" t="s">
        <v>470</v>
      </c>
      <c r="D47" s="144" t="s">
        <v>471</v>
      </c>
      <c r="E47" s="316" t="s">
        <v>465</v>
      </c>
      <c r="F47" s="144" t="s">
        <v>627</v>
      </c>
      <c r="G47" s="331" t="s">
        <v>628</v>
      </c>
      <c r="H47" s="273">
        <v>1</v>
      </c>
    </row>
    <row r="48" spans="2:8" ht="125.1" customHeight="1">
      <c r="B48" s="260">
        <v>1</v>
      </c>
      <c r="C48" s="310" t="s">
        <v>473</v>
      </c>
      <c r="D48" s="147" t="s">
        <v>474</v>
      </c>
      <c r="E48" s="367" t="s">
        <v>475</v>
      </c>
      <c r="F48" s="332" t="s">
        <v>629</v>
      </c>
      <c r="G48" s="333" t="s">
        <v>476</v>
      </c>
      <c r="H48" s="273">
        <v>1</v>
      </c>
    </row>
    <row r="49" spans="2:8" ht="125.1" customHeight="1">
      <c r="B49" s="261">
        <v>1</v>
      </c>
      <c r="C49" s="334" t="s">
        <v>473</v>
      </c>
      <c r="D49" s="147" t="s">
        <v>477</v>
      </c>
      <c r="E49" s="368" t="s">
        <v>475</v>
      </c>
      <c r="F49" s="332" t="s">
        <v>630</v>
      </c>
      <c r="G49" s="333" t="s">
        <v>478</v>
      </c>
      <c r="H49" s="273">
        <v>1</v>
      </c>
    </row>
    <row r="50" spans="2:8" ht="270">
      <c r="B50" s="262">
        <v>1</v>
      </c>
      <c r="C50" s="262" t="s">
        <v>479</v>
      </c>
      <c r="D50" s="262" t="s">
        <v>480</v>
      </c>
      <c r="E50" s="353" t="s">
        <v>39</v>
      </c>
      <c r="F50" s="129" t="s">
        <v>631</v>
      </c>
      <c r="G50" s="300" t="s">
        <v>632</v>
      </c>
      <c r="H50" s="273">
        <v>1</v>
      </c>
    </row>
    <row r="51" spans="2:8" ht="184.5" customHeight="1">
      <c r="B51" s="262">
        <v>1</v>
      </c>
      <c r="C51" s="262" t="s">
        <v>482</v>
      </c>
      <c r="D51" s="129" t="s">
        <v>483</v>
      </c>
      <c r="E51" s="353" t="s">
        <v>39</v>
      </c>
      <c r="F51" s="129" t="s">
        <v>633</v>
      </c>
      <c r="G51" s="286" t="s">
        <v>484</v>
      </c>
      <c r="H51" s="273">
        <v>1</v>
      </c>
    </row>
    <row r="52" spans="2:8" ht="126" customHeight="1">
      <c r="B52" s="262">
        <v>1</v>
      </c>
      <c r="C52" s="262" t="s">
        <v>485</v>
      </c>
      <c r="D52" s="262" t="s">
        <v>486</v>
      </c>
      <c r="E52" s="354" t="s">
        <v>39</v>
      </c>
      <c r="F52" s="129" t="s">
        <v>634</v>
      </c>
      <c r="G52" s="286" t="s">
        <v>487</v>
      </c>
      <c r="H52" s="273">
        <v>1</v>
      </c>
    </row>
    <row r="53" spans="2:8" ht="260.10000000000002" customHeight="1">
      <c r="B53" s="262">
        <v>2</v>
      </c>
      <c r="C53" s="262" t="s">
        <v>488</v>
      </c>
      <c r="D53" s="310" t="s">
        <v>489</v>
      </c>
      <c r="E53" s="354" t="s">
        <v>39</v>
      </c>
      <c r="F53" s="311" t="s">
        <v>635</v>
      </c>
      <c r="G53" s="282" t="s">
        <v>490</v>
      </c>
      <c r="H53" s="273">
        <v>1</v>
      </c>
    </row>
    <row r="54" spans="2:8" ht="249.95" customHeight="1">
      <c r="B54" s="262">
        <v>1</v>
      </c>
      <c r="C54" s="262" t="s">
        <v>491</v>
      </c>
      <c r="D54" s="311" t="s">
        <v>492</v>
      </c>
      <c r="E54" s="354" t="s">
        <v>39</v>
      </c>
      <c r="F54" s="311" t="s">
        <v>636</v>
      </c>
      <c r="G54" s="282" t="s">
        <v>493</v>
      </c>
      <c r="H54" s="273">
        <v>1</v>
      </c>
    </row>
    <row r="55" spans="2:8" ht="112.5" customHeight="1">
      <c r="B55" s="262">
        <v>1</v>
      </c>
      <c r="C55" s="262" t="s">
        <v>494</v>
      </c>
      <c r="D55" s="262" t="s">
        <v>495</v>
      </c>
      <c r="E55" s="354" t="s">
        <v>39</v>
      </c>
      <c r="F55" s="262" t="s">
        <v>637</v>
      </c>
      <c r="G55" s="286" t="s">
        <v>496</v>
      </c>
      <c r="H55" s="273">
        <v>1</v>
      </c>
    </row>
    <row r="56" spans="2:8" ht="409.5">
      <c r="B56" s="149">
        <v>1</v>
      </c>
      <c r="C56" s="150" t="s">
        <v>497</v>
      </c>
      <c r="D56" s="151" t="s">
        <v>498</v>
      </c>
      <c r="E56" s="364" t="s">
        <v>65</v>
      </c>
      <c r="F56" s="335" t="s">
        <v>638</v>
      </c>
      <c r="G56" s="300" t="s">
        <v>639</v>
      </c>
      <c r="H56" s="273">
        <v>0.9</v>
      </c>
    </row>
    <row r="57" spans="2:8" ht="409.5">
      <c r="B57" s="153">
        <v>2</v>
      </c>
      <c r="C57" s="153" t="s">
        <v>500</v>
      </c>
      <c r="D57" s="154" t="s">
        <v>501</v>
      </c>
      <c r="E57" s="365" t="s">
        <v>65</v>
      </c>
      <c r="F57" s="154" t="s">
        <v>640</v>
      </c>
      <c r="G57" s="300" t="s">
        <v>641</v>
      </c>
      <c r="H57" s="273">
        <v>1</v>
      </c>
    </row>
    <row r="58" spans="2:8" ht="382.5">
      <c r="B58" s="155">
        <v>3</v>
      </c>
      <c r="C58" s="153" t="s">
        <v>503</v>
      </c>
      <c r="D58" s="336" t="s">
        <v>504</v>
      </c>
      <c r="E58" s="366" t="s">
        <v>65</v>
      </c>
      <c r="F58" s="336" t="s">
        <v>642</v>
      </c>
      <c r="G58" s="300" t="s">
        <v>643</v>
      </c>
      <c r="H58" s="273">
        <v>1</v>
      </c>
    </row>
    <row r="59" spans="2:8" ht="67.5">
      <c r="B59" s="260">
        <v>1</v>
      </c>
      <c r="C59" s="260" t="s">
        <v>506</v>
      </c>
      <c r="D59" s="337" t="s">
        <v>507</v>
      </c>
      <c r="E59" s="370" t="s">
        <v>508</v>
      </c>
      <c r="F59" s="338" t="s">
        <v>644</v>
      </c>
      <c r="G59" s="339" t="s">
        <v>645</v>
      </c>
      <c r="H59" s="273">
        <v>1</v>
      </c>
    </row>
    <row r="60" spans="2:8" ht="213.75">
      <c r="B60" s="158">
        <v>2</v>
      </c>
      <c r="C60" s="260" t="s">
        <v>510</v>
      </c>
      <c r="D60" s="334" t="s">
        <v>511</v>
      </c>
      <c r="E60" s="370" t="s">
        <v>508</v>
      </c>
      <c r="F60" s="334" t="s">
        <v>646</v>
      </c>
      <c r="G60" s="340" t="s">
        <v>512</v>
      </c>
      <c r="H60" s="273">
        <v>1</v>
      </c>
    </row>
    <row r="61" spans="2:8" ht="177" customHeight="1">
      <c r="B61" s="160">
        <v>3</v>
      </c>
      <c r="C61" s="161" t="s">
        <v>513</v>
      </c>
      <c r="D61" s="162" t="s">
        <v>514</v>
      </c>
      <c r="E61" s="371" t="s">
        <v>508</v>
      </c>
      <c r="F61" s="162" t="s">
        <v>647</v>
      </c>
      <c r="G61" s="341" t="s">
        <v>648</v>
      </c>
      <c r="H61" s="275">
        <v>1</v>
      </c>
    </row>
    <row r="62" spans="2:8" ht="203.25" customHeight="1">
      <c r="B62" s="260">
        <v>1</v>
      </c>
      <c r="C62" s="161" t="s">
        <v>516</v>
      </c>
      <c r="D62" s="260" t="s">
        <v>517</v>
      </c>
      <c r="E62" s="356" t="s">
        <v>369</v>
      </c>
      <c r="F62" s="260" t="s">
        <v>649</v>
      </c>
      <c r="G62" s="300" t="s">
        <v>650</v>
      </c>
      <c r="H62" s="273">
        <v>1</v>
      </c>
    </row>
    <row r="63" spans="2:8" ht="179.25" customHeight="1">
      <c r="B63" s="161">
        <v>2</v>
      </c>
      <c r="C63" s="161" t="s">
        <v>519</v>
      </c>
      <c r="D63" s="161" t="s">
        <v>520</v>
      </c>
      <c r="E63" s="355" t="s">
        <v>369</v>
      </c>
      <c r="F63" s="161" t="s">
        <v>651</v>
      </c>
      <c r="G63" s="286" t="s">
        <v>521</v>
      </c>
      <c r="H63" s="273">
        <v>1</v>
      </c>
    </row>
    <row r="64" spans="2:8" ht="132" customHeight="1">
      <c r="B64" s="161">
        <v>1</v>
      </c>
      <c r="C64" s="161" t="s">
        <v>522</v>
      </c>
      <c r="D64" s="161" t="s">
        <v>523</v>
      </c>
      <c r="E64" s="355" t="s">
        <v>39</v>
      </c>
      <c r="F64" s="161" t="s">
        <v>652</v>
      </c>
      <c r="G64" s="286" t="s">
        <v>524</v>
      </c>
      <c r="H64" s="273">
        <v>1</v>
      </c>
    </row>
    <row r="65" spans="2:8" ht="56.25">
      <c r="B65" s="165">
        <v>1</v>
      </c>
      <c r="C65" s="166" t="s">
        <v>525</v>
      </c>
      <c r="D65" s="342" t="s">
        <v>526</v>
      </c>
      <c r="E65" s="357" t="s">
        <v>527</v>
      </c>
      <c r="F65" s="342" t="s">
        <v>653</v>
      </c>
      <c r="G65" s="300" t="s">
        <v>654</v>
      </c>
      <c r="H65" s="273">
        <v>1</v>
      </c>
    </row>
    <row r="66" spans="2:8" ht="45">
      <c r="B66" s="343">
        <v>3</v>
      </c>
      <c r="C66" s="303" t="s">
        <v>529</v>
      </c>
      <c r="D66" s="308" t="s">
        <v>530</v>
      </c>
      <c r="E66" s="352" t="s">
        <v>527</v>
      </c>
      <c r="F66" s="285" t="s">
        <v>655</v>
      </c>
      <c r="G66" s="274" t="s">
        <v>656</v>
      </c>
      <c r="H66" s="273">
        <v>1</v>
      </c>
    </row>
    <row r="67" spans="2:8">
      <c r="E67" s="347"/>
    </row>
    <row r="68" spans="2:8">
      <c r="E68" s="347"/>
    </row>
    <row r="70" spans="2:8">
      <c r="D70" s="347"/>
      <c r="E70" s="347"/>
      <c r="F70" s="347"/>
      <c r="G70" s="349"/>
    </row>
    <row r="71" spans="2:8">
      <c r="D71" s="347"/>
      <c r="E71" s="347"/>
      <c r="F71" s="347"/>
      <c r="G71" s="349"/>
    </row>
    <row r="85" spans="5:5">
      <c r="E85" s="347"/>
    </row>
    <row r="86" spans="5:5">
      <c r="E86" s="347"/>
    </row>
    <row r="87" spans="5:5">
      <c r="E87" s="347"/>
    </row>
    <row r="89" spans="5:5">
      <c r="E89" s="347"/>
    </row>
    <row r="90" spans="5:5">
      <c r="E90" s="347"/>
    </row>
    <row r="91" spans="5:5">
      <c r="E91" s="347"/>
    </row>
    <row r="99" spans="5:5">
      <c r="E99" s="347"/>
    </row>
    <row r="100" spans="5:5">
      <c r="E100" s="347"/>
    </row>
  </sheetData>
  <autoFilter ref="B1:H66" xr:uid="{00000000-0009-0000-0000-000006000000}"/>
  <conditionalFormatting sqref="E56:F56">
    <cfRule type="expression" dxfId="37" priority="29" stopIfTrue="1">
      <formula>IF(#REF!="",#REF!="","")</formula>
    </cfRule>
  </conditionalFormatting>
  <conditionalFormatting sqref="C56">
    <cfRule type="cellIs" dxfId="36" priority="28" operator="equal">
      <formula>0</formula>
    </cfRule>
  </conditionalFormatting>
  <conditionalFormatting sqref="F56">
    <cfRule type="containsText" dxfId="35" priority="33" stopIfTrue="1" operator="containsText" text="Reducir">
      <formula>NOT(ISERROR(SEARCH("Reducir",F56)))</formula>
    </cfRule>
    <cfRule type="containsText" dxfId="34" priority="34" stopIfTrue="1" operator="containsText" text="Asumir">
      <formula>NOT(ISERROR(SEARCH("Asumir",F56)))</formula>
    </cfRule>
    <cfRule type="containsText" dxfId="33" priority="35" stopIfTrue="1" operator="containsText" text="Evitar">
      <formula>NOT(ISERROR(SEARCH("Evitar",F56)))</formula>
    </cfRule>
  </conditionalFormatting>
  <conditionalFormatting sqref="E56:F56">
    <cfRule type="containsText" dxfId="32" priority="30" stopIfTrue="1" operator="containsText" text="Reducir">
      <formula>NOT(ISERROR(SEARCH("Reducir",E56)))</formula>
    </cfRule>
    <cfRule type="containsText" dxfId="31" priority="31" stopIfTrue="1" operator="containsText" text="Asumir">
      <formula>NOT(ISERROR(SEARCH("Asumir",E56)))</formula>
    </cfRule>
    <cfRule type="containsText" dxfId="30" priority="32" stopIfTrue="1" operator="containsText" text="Evitar">
      <formula>NOT(ISERROR(SEARCH("Evitar",E56)))</formula>
    </cfRule>
  </conditionalFormatting>
  <conditionalFormatting sqref="D56">
    <cfRule type="cellIs" dxfId="29" priority="27" operator="equal">
      <formula>0</formula>
    </cfRule>
  </conditionalFormatting>
  <conditionalFormatting sqref="C57">
    <cfRule type="containsErrors" dxfId="28" priority="26">
      <formula>ISERROR(C57)</formula>
    </cfRule>
  </conditionalFormatting>
  <conditionalFormatting sqref="B56:B58">
    <cfRule type="containsErrors" dxfId="27" priority="25">
      <formula>ISERROR(B56)</formula>
    </cfRule>
  </conditionalFormatting>
  <conditionalFormatting sqref="E30:F32">
    <cfRule type="containsText" dxfId="26" priority="22" stopIfTrue="1" operator="containsText" text="Reducir">
      <formula>NOT(ISERROR(SEARCH("Reducir",E30)))</formula>
    </cfRule>
    <cfRule type="containsText" dxfId="25" priority="23" stopIfTrue="1" operator="containsText" text="Asumir">
      <formula>NOT(ISERROR(SEARCH("Asumir",E30)))</formula>
    </cfRule>
    <cfRule type="containsText" dxfId="24" priority="24" stopIfTrue="1" operator="containsText" text="Evitar">
      <formula>NOT(ISERROR(SEARCH("Evitar",E30)))</formula>
    </cfRule>
  </conditionalFormatting>
  <conditionalFormatting sqref="C30:D31 D32">
    <cfRule type="cellIs" dxfId="23" priority="21" operator="equal">
      <formula>0</formula>
    </cfRule>
  </conditionalFormatting>
  <conditionalFormatting sqref="C35">
    <cfRule type="cellIs" dxfId="22" priority="14" operator="equal">
      <formula>0</formula>
    </cfRule>
  </conditionalFormatting>
  <conditionalFormatting sqref="F35">
    <cfRule type="containsText" dxfId="21" priority="18" stopIfTrue="1" operator="containsText" text="Reducir">
      <formula>NOT(ISERROR(SEARCH("Reducir",F35)))</formula>
    </cfRule>
    <cfRule type="containsText" dxfId="20" priority="19" stopIfTrue="1" operator="containsText" text="Asumir">
      <formula>NOT(ISERROR(SEARCH("Asumir",F35)))</formula>
    </cfRule>
    <cfRule type="containsText" dxfId="19" priority="20" stopIfTrue="1" operator="containsText" text="Evitar">
      <formula>NOT(ISERROR(SEARCH("Evitar",F35)))</formula>
    </cfRule>
  </conditionalFormatting>
  <conditionalFormatting sqref="E35:F35">
    <cfRule type="containsText" dxfId="18" priority="15" stopIfTrue="1" operator="containsText" text="Reducir">
      <formula>NOT(ISERROR(SEARCH("Reducir",E35)))</formula>
    </cfRule>
    <cfRule type="containsText" dxfId="17" priority="16" stopIfTrue="1" operator="containsText" text="Asumir">
      <formula>NOT(ISERROR(SEARCH("Asumir",E35)))</formula>
    </cfRule>
    <cfRule type="containsText" dxfId="16" priority="17" stopIfTrue="1" operator="containsText" text="Evitar">
      <formula>NOT(ISERROR(SEARCH("Evitar",E35)))</formula>
    </cfRule>
  </conditionalFormatting>
  <conditionalFormatting sqref="D35">
    <cfRule type="cellIs" dxfId="15" priority="13" operator="equal">
      <formula>0</formula>
    </cfRule>
  </conditionalFormatting>
  <conditionalFormatting sqref="C32">
    <cfRule type="cellIs" dxfId="14" priority="12" operator="equal">
      <formula>0</formula>
    </cfRule>
  </conditionalFormatting>
  <conditionalFormatting sqref="C5:C6">
    <cfRule type="cellIs" dxfId="13" priority="11" operator="equal">
      <formula>0</formula>
    </cfRule>
  </conditionalFormatting>
  <conditionalFormatting sqref="F7">
    <cfRule type="containsText" dxfId="12" priority="7" stopIfTrue="1" operator="containsText" text="Reducir">
      <formula>NOT(ISERROR(SEARCH("Reducir",F7)))</formula>
    </cfRule>
    <cfRule type="containsText" dxfId="11" priority="8" stopIfTrue="1" operator="containsText" text="Asumir">
      <formula>NOT(ISERROR(SEARCH("Asumir",F7)))</formula>
    </cfRule>
    <cfRule type="containsText" dxfId="10" priority="9" stopIfTrue="1" operator="containsText" text="Evitar">
      <formula>NOT(ISERROR(SEARCH("Evitar",F7)))</formula>
    </cfRule>
  </conditionalFormatting>
  <conditionalFormatting sqref="D7">
    <cfRule type="cellIs" dxfId="9" priority="6" operator="equal">
      <formula>0</formula>
    </cfRule>
  </conditionalFormatting>
  <conditionalFormatting sqref="F7">
    <cfRule type="expression" dxfId="8" priority="10" stopIfTrue="1">
      <formula>IF(#REF!="",#REF!="","")</formula>
    </cfRule>
  </conditionalFormatting>
  <conditionalFormatting sqref="E32:F32">
    <cfRule type="expression" dxfId="7" priority="36" stopIfTrue="1">
      <formula>IF(#REF!="",#REF!="","")</formula>
    </cfRule>
  </conditionalFormatting>
  <conditionalFormatting sqref="F5:F6">
    <cfRule type="containsText" dxfId="6" priority="2" stopIfTrue="1" operator="containsText" text="Reducir">
      <formula>NOT(ISERROR(SEARCH("Reducir",F5)))</formula>
    </cfRule>
    <cfRule type="containsText" dxfId="5" priority="3" stopIfTrue="1" operator="containsText" text="Asumir">
      <formula>NOT(ISERROR(SEARCH("Asumir",F5)))</formula>
    </cfRule>
    <cfRule type="containsText" dxfId="4" priority="4" stopIfTrue="1" operator="containsText" text="Evitar">
      <formula>NOT(ISERROR(SEARCH("Evitar",F5)))</formula>
    </cfRule>
  </conditionalFormatting>
  <conditionalFormatting sqref="F5:F6">
    <cfRule type="expression" dxfId="3" priority="5" stopIfTrue="1">
      <formula>IF(#REF!="",#REF!="","")</formula>
    </cfRule>
  </conditionalFormatting>
  <conditionalFormatting sqref="D5:D6">
    <cfRule type="cellIs" dxfId="2" priority="1" operator="equal">
      <formula>0</formula>
    </cfRule>
  </conditionalFormatting>
  <conditionalFormatting sqref="E30:F31">
    <cfRule type="expression" dxfId="1" priority="37" stopIfTrue="1">
      <formula>IF(#REF!="",#REF!="","")</formula>
    </cfRule>
  </conditionalFormatting>
  <conditionalFormatting sqref="E35:F35">
    <cfRule type="expression" dxfId="0" priority="38" stopIfTrue="1">
      <formula>IF(#REF!="",#REF!="","")</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R17"/>
  <sheetViews>
    <sheetView workbookViewId="0">
      <selection activeCell="Q9" sqref="Q9"/>
    </sheetView>
  </sheetViews>
  <sheetFormatPr baseColWidth="10" defaultRowHeight="15"/>
  <cols>
    <col min="1" max="1" width="3" style="9" customWidth="1"/>
    <col min="2" max="2" width="26.42578125" style="9" customWidth="1"/>
    <col min="3" max="3" width="20.28515625" style="3" customWidth="1"/>
    <col min="4" max="6" width="11.42578125" style="10"/>
    <col min="7" max="7" width="7" style="9" customWidth="1"/>
    <col min="8" max="8" width="19.28515625" style="9" bestFit="1" customWidth="1"/>
    <col min="9" max="12" width="11.42578125" style="9"/>
    <col min="13" max="13" width="5.7109375" style="9" customWidth="1"/>
    <col min="14" max="14" width="27.5703125" style="9" customWidth="1"/>
    <col min="15" max="15" width="11.42578125" style="10"/>
    <col min="16" max="17" width="11.42578125" style="9"/>
    <col min="18" max="18" width="11.42578125" style="10"/>
    <col min="19" max="16384" width="11.42578125" style="9"/>
  </cols>
  <sheetData>
    <row r="2" spans="2:18" ht="30" customHeight="1">
      <c r="B2" s="473" t="s">
        <v>538</v>
      </c>
      <c r="C2" s="473"/>
      <c r="D2" s="473"/>
      <c r="E2" s="473"/>
      <c r="F2" s="473"/>
      <c r="H2" s="476" t="s">
        <v>539</v>
      </c>
      <c r="I2" s="476"/>
      <c r="J2" s="476"/>
      <c r="K2" s="476"/>
      <c r="L2" s="476"/>
      <c r="N2" s="476" t="s">
        <v>540</v>
      </c>
      <c r="O2" s="476"/>
      <c r="P2" s="476"/>
      <c r="Q2" s="476"/>
      <c r="R2" s="476"/>
    </row>
    <row r="3" spans="2:18" ht="28.5" customHeight="1">
      <c r="B3" s="480" t="s">
        <v>11</v>
      </c>
      <c r="C3" s="481" t="s">
        <v>537</v>
      </c>
      <c r="D3" s="481"/>
      <c r="E3" s="481"/>
      <c r="F3" s="474" t="s">
        <v>541</v>
      </c>
      <c r="H3" s="482" t="s">
        <v>11</v>
      </c>
      <c r="I3" s="477" t="s">
        <v>537</v>
      </c>
      <c r="J3" s="477"/>
      <c r="K3" s="477"/>
      <c r="L3" s="477" t="s">
        <v>541</v>
      </c>
      <c r="N3" s="479" t="s">
        <v>11</v>
      </c>
      <c r="O3" s="478" t="s">
        <v>537</v>
      </c>
      <c r="P3" s="478"/>
      <c r="Q3" s="478"/>
      <c r="R3" s="478" t="s">
        <v>541</v>
      </c>
    </row>
    <row r="4" spans="2:18" ht="28.5" customHeight="1">
      <c r="B4" s="480"/>
      <c r="C4" s="193" t="s">
        <v>12</v>
      </c>
      <c r="D4" s="192" t="s">
        <v>28</v>
      </c>
      <c r="E4" s="12">
        <v>1</v>
      </c>
      <c r="F4" s="475"/>
      <c r="H4" s="482"/>
      <c r="I4" s="195" t="s">
        <v>12</v>
      </c>
      <c r="J4" s="194" t="s">
        <v>28</v>
      </c>
      <c r="K4" s="4">
        <v>1</v>
      </c>
      <c r="L4" s="477"/>
      <c r="N4" s="479"/>
      <c r="O4" s="191" t="s">
        <v>12</v>
      </c>
      <c r="P4" s="190" t="s">
        <v>28</v>
      </c>
      <c r="Q4" s="18">
        <v>1</v>
      </c>
      <c r="R4" s="478"/>
    </row>
    <row r="5" spans="2:18">
      <c r="B5" s="2" t="s">
        <v>13</v>
      </c>
      <c r="C5" s="6">
        <v>16</v>
      </c>
      <c r="D5" s="8">
        <v>1</v>
      </c>
      <c r="E5" s="8">
        <v>15</v>
      </c>
      <c r="F5" s="8">
        <v>1</v>
      </c>
      <c r="H5" s="2" t="s">
        <v>13</v>
      </c>
      <c r="I5" s="6">
        <v>15</v>
      </c>
      <c r="J5" s="8">
        <v>1</v>
      </c>
      <c r="K5" s="8">
        <v>14</v>
      </c>
      <c r="L5" s="8">
        <v>1</v>
      </c>
      <c r="N5" s="15" t="s">
        <v>18</v>
      </c>
      <c r="O5" s="11">
        <v>3</v>
      </c>
      <c r="P5" s="8">
        <v>2</v>
      </c>
      <c r="Q5" s="8">
        <v>1</v>
      </c>
      <c r="R5" s="8"/>
    </row>
    <row r="6" spans="2:18">
      <c r="B6" s="2" t="s">
        <v>14</v>
      </c>
      <c r="C6" s="6">
        <v>1</v>
      </c>
      <c r="D6" s="8"/>
      <c r="E6" s="8">
        <v>1</v>
      </c>
      <c r="F6" s="8"/>
      <c r="H6" s="2" t="s">
        <v>14</v>
      </c>
      <c r="I6" s="6">
        <v>1</v>
      </c>
      <c r="J6" s="8"/>
      <c r="K6" s="8">
        <v>1</v>
      </c>
      <c r="L6" s="8"/>
      <c r="N6" s="15" t="s">
        <v>29</v>
      </c>
      <c r="O6" s="11">
        <v>1</v>
      </c>
      <c r="P6" s="8">
        <v>1</v>
      </c>
      <c r="Q6" s="8"/>
      <c r="R6" s="8"/>
    </row>
    <row r="7" spans="2:18" ht="45">
      <c r="B7" s="2" t="s">
        <v>15</v>
      </c>
      <c r="C7" s="6">
        <v>25</v>
      </c>
      <c r="D7" s="8">
        <v>4</v>
      </c>
      <c r="E7" s="8">
        <v>21</v>
      </c>
      <c r="F7" s="8">
        <v>2</v>
      </c>
      <c r="H7" s="2" t="s">
        <v>15</v>
      </c>
      <c r="I7" s="6">
        <v>25</v>
      </c>
      <c r="J7" s="8">
        <v>4</v>
      </c>
      <c r="K7" s="8">
        <v>21</v>
      </c>
      <c r="L7" s="8">
        <v>1</v>
      </c>
      <c r="N7" s="15" t="s">
        <v>30</v>
      </c>
      <c r="O7" s="11">
        <v>1</v>
      </c>
      <c r="P7" s="8"/>
      <c r="Q7" s="8">
        <v>1</v>
      </c>
      <c r="R7" s="8"/>
    </row>
    <row r="8" spans="2:18">
      <c r="B8" s="2" t="s">
        <v>16</v>
      </c>
      <c r="C8" s="6">
        <v>2</v>
      </c>
      <c r="D8" s="8"/>
      <c r="E8" s="8">
        <v>2</v>
      </c>
      <c r="F8" s="8"/>
      <c r="H8" s="2" t="s">
        <v>16</v>
      </c>
      <c r="I8" s="6">
        <v>2</v>
      </c>
      <c r="J8" s="8"/>
      <c r="K8" s="8">
        <v>2</v>
      </c>
      <c r="L8" s="8"/>
      <c r="N8" s="213" t="s">
        <v>15</v>
      </c>
      <c r="O8" s="17"/>
      <c r="P8" s="8"/>
      <c r="Q8" s="8"/>
      <c r="R8" s="214">
        <v>1</v>
      </c>
    </row>
    <row r="9" spans="2:18">
      <c r="B9" s="2" t="s">
        <v>17</v>
      </c>
      <c r="C9" s="6">
        <v>21</v>
      </c>
      <c r="D9" s="8">
        <v>3</v>
      </c>
      <c r="E9" s="8">
        <v>18</v>
      </c>
      <c r="F9" s="8">
        <v>6</v>
      </c>
      <c r="H9" s="2" t="s">
        <v>17</v>
      </c>
      <c r="I9" s="6">
        <v>21</v>
      </c>
      <c r="J9" s="8">
        <v>3</v>
      </c>
      <c r="K9" s="8">
        <v>18</v>
      </c>
      <c r="L9" s="8">
        <v>5</v>
      </c>
      <c r="N9" s="213" t="s">
        <v>17</v>
      </c>
      <c r="O9" s="8"/>
      <c r="P9" s="8"/>
      <c r="Q9" s="8"/>
      <c r="R9" s="214">
        <v>1</v>
      </c>
    </row>
    <row r="10" spans="2:18">
      <c r="B10" s="2" t="s">
        <v>18</v>
      </c>
      <c r="C10" s="6">
        <v>32</v>
      </c>
      <c r="D10" s="8">
        <v>12</v>
      </c>
      <c r="E10" s="8">
        <v>20</v>
      </c>
      <c r="F10" s="8">
        <v>4</v>
      </c>
      <c r="H10" s="2" t="s">
        <v>18</v>
      </c>
      <c r="I10" s="6">
        <v>27</v>
      </c>
      <c r="J10" s="8">
        <v>9</v>
      </c>
      <c r="K10" s="8">
        <v>18</v>
      </c>
      <c r="L10" s="8">
        <v>4</v>
      </c>
      <c r="N10" s="213" t="s">
        <v>19</v>
      </c>
      <c r="O10" s="8"/>
      <c r="P10" s="8"/>
      <c r="Q10" s="8"/>
      <c r="R10" s="214">
        <v>3</v>
      </c>
    </row>
    <row r="11" spans="2:18">
      <c r="B11" s="2" t="s">
        <v>19</v>
      </c>
      <c r="C11" s="6">
        <v>15</v>
      </c>
      <c r="D11" s="8">
        <v>15</v>
      </c>
      <c r="E11" s="8"/>
      <c r="F11" s="8">
        <v>35</v>
      </c>
      <c r="H11" s="2" t="s">
        <v>19</v>
      </c>
      <c r="I11" s="6">
        <v>15</v>
      </c>
      <c r="J11" s="8">
        <v>15</v>
      </c>
      <c r="K11" s="8"/>
      <c r="L11" s="8">
        <v>32</v>
      </c>
      <c r="N11" s="213" t="s">
        <v>24</v>
      </c>
      <c r="O11" s="8"/>
      <c r="P11" s="8"/>
      <c r="Q11" s="8"/>
      <c r="R11" s="214">
        <v>4</v>
      </c>
    </row>
    <row r="12" spans="2:18">
      <c r="B12" s="2" t="s">
        <v>20</v>
      </c>
      <c r="C12" s="6">
        <v>18</v>
      </c>
      <c r="D12" s="8">
        <v>3</v>
      </c>
      <c r="E12" s="8">
        <v>15</v>
      </c>
      <c r="F12" s="8">
        <v>9</v>
      </c>
      <c r="H12" s="2" t="s">
        <v>20</v>
      </c>
      <c r="I12" s="6">
        <v>18</v>
      </c>
      <c r="J12" s="8">
        <v>3</v>
      </c>
      <c r="K12" s="8">
        <v>15</v>
      </c>
      <c r="L12" s="8">
        <v>9</v>
      </c>
      <c r="N12" s="16"/>
      <c r="O12" s="8"/>
      <c r="P12" s="8"/>
      <c r="Q12" s="8"/>
      <c r="R12" s="8"/>
    </row>
    <row r="13" spans="2:18">
      <c r="B13" s="2" t="s">
        <v>21</v>
      </c>
      <c r="C13" s="6">
        <v>14</v>
      </c>
      <c r="D13" s="8">
        <v>1</v>
      </c>
      <c r="E13" s="8">
        <v>13</v>
      </c>
      <c r="F13" s="8">
        <v>1</v>
      </c>
      <c r="H13" s="2" t="s">
        <v>21</v>
      </c>
      <c r="I13" s="6">
        <v>13</v>
      </c>
      <c r="J13" s="8">
        <v>1</v>
      </c>
      <c r="K13" s="8">
        <v>12</v>
      </c>
      <c r="L13" s="8">
        <v>1</v>
      </c>
      <c r="N13" s="16"/>
      <c r="O13" s="8"/>
      <c r="P13" s="8"/>
      <c r="Q13" s="8"/>
      <c r="R13" s="8"/>
    </row>
    <row r="14" spans="2:18">
      <c r="B14" s="2" t="s">
        <v>22</v>
      </c>
      <c r="C14" s="6">
        <v>12</v>
      </c>
      <c r="D14" s="8">
        <v>1</v>
      </c>
      <c r="E14" s="8">
        <v>11</v>
      </c>
      <c r="F14" s="8"/>
      <c r="H14" s="2" t="s">
        <v>22</v>
      </c>
      <c r="I14" s="6">
        <v>11</v>
      </c>
      <c r="J14" s="8">
        <v>1</v>
      </c>
      <c r="K14" s="8">
        <v>10</v>
      </c>
      <c r="L14" s="8"/>
      <c r="N14" s="16"/>
      <c r="O14" s="8"/>
      <c r="P14" s="8"/>
      <c r="Q14" s="8"/>
      <c r="R14" s="8"/>
    </row>
    <row r="15" spans="2:18">
      <c r="B15" s="2" t="s">
        <v>24</v>
      </c>
      <c r="C15" s="6">
        <v>16</v>
      </c>
      <c r="D15" s="8">
        <v>7</v>
      </c>
      <c r="E15" s="8">
        <v>9</v>
      </c>
      <c r="F15" s="8">
        <v>9</v>
      </c>
      <c r="H15" s="2" t="s">
        <v>24</v>
      </c>
      <c r="I15" s="6">
        <v>16</v>
      </c>
      <c r="J15" s="8">
        <v>7</v>
      </c>
      <c r="K15" s="8">
        <v>9</v>
      </c>
      <c r="L15" s="8">
        <v>5</v>
      </c>
      <c r="N15" s="16"/>
      <c r="O15" s="8"/>
      <c r="P15" s="8"/>
      <c r="Q15" s="8"/>
      <c r="R15" s="8"/>
    </row>
    <row r="16" spans="2:18">
      <c r="B16" s="2" t="s">
        <v>25</v>
      </c>
      <c r="C16" s="6">
        <v>7</v>
      </c>
      <c r="D16" s="8">
        <v>3</v>
      </c>
      <c r="E16" s="8">
        <v>4</v>
      </c>
      <c r="F16" s="8">
        <v>2</v>
      </c>
      <c r="H16" s="2" t="s">
        <v>25</v>
      </c>
      <c r="I16" s="6">
        <v>6</v>
      </c>
      <c r="J16" s="8">
        <v>2</v>
      </c>
      <c r="K16" s="8">
        <v>4</v>
      </c>
      <c r="L16" s="8">
        <v>2</v>
      </c>
      <c r="N16" s="16"/>
      <c r="O16" s="8"/>
      <c r="P16" s="16"/>
      <c r="Q16" s="16"/>
      <c r="R16" s="8"/>
    </row>
    <row r="17" spans="2:18">
      <c r="B17" s="13" t="s">
        <v>27</v>
      </c>
      <c r="C17" s="14">
        <f>SUM(C5:C16)</f>
        <v>179</v>
      </c>
      <c r="D17" s="14">
        <f t="shared" ref="D17:F17" si="0">SUM(D5:D16)</f>
        <v>50</v>
      </c>
      <c r="E17" s="14">
        <f t="shared" si="0"/>
        <v>129</v>
      </c>
      <c r="F17" s="14">
        <f t="shared" si="0"/>
        <v>69</v>
      </c>
      <c r="H17" s="5" t="s">
        <v>27</v>
      </c>
      <c r="I17" s="7">
        <f>SUM(I5:I16)</f>
        <v>170</v>
      </c>
      <c r="J17" s="7">
        <f t="shared" ref="J17" si="1">SUM(J5:J16)</f>
        <v>46</v>
      </c>
      <c r="K17" s="7">
        <f t="shared" ref="K17" si="2">SUM(K5:K16)</f>
        <v>124</v>
      </c>
      <c r="L17" s="7">
        <f>SUM(L5:L16)</f>
        <v>60</v>
      </c>
      <c r="N17" s="19" t="s">
        <v>27</v>
      </c>
      <c r="O17" s="20">
        <f>SUM(O5:O16)</f>
        <v>5</v>
      </c>
      <c r="P17" s="20">
        <f t="shared" ref="P17" si="3">SUM(P5:P16)</f>
        <v>3</v>
      </c>
      <c r="Q17" s="20">
        <f t="shared" ref="Q17" si="4">SUM(Q5:Q16)</f>
        <v>2</v>
      </c>
      <c r="R17" s="20">
        <f>SUM(R5:R16)</f>
        <v>9</v>
      </c>
    </row>
  </sheetData>
  <mergeCells count="12">
    <mergeCell ref="B2:F2"/>
    <mergeCell ref="F3:F4"/>
    <mergeCell ref="H2:L2"/>
    <mergeCell ref="L3:L4"/>
    <mergeCell ref="N2:R2"/>
    <mergeCell ref="R3:R4"/>
    <mergeCell ref="N3:N4"/>
    <mergeCell ref="O3:Q3"/>
    <mergeCell ref="B3:B4"/>
    <mergeCell ref="C3:E3"/>
    <mergeCell ref="H3:H4"/>
    <mergeCell ref="I3:K3"/>
  </mergeCells>
  <pageMargins left="0.7" right="0.7" top="0.75" bottom="0.75" header="0.3" footer="0.3"/>
  <ignoredErrors>
    <ignoredError sqref="E17"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L40"/>
  <sheetViews>
    <sheetView topLeftCell="A4" zoomScale="90" zoomScaleNormal="90" workbookViewId="0">
      <selection activeCell="C35" sqref="C35:C36"/>
    </sheetView>
  </sheetViews>
  <sheetFormatPr baseColWidth="10" defaultRowHeight="15"/>
  <cols>
    <col min="1" max="1" width="6.28515625" style="238" customWidth="1"/>
    <col min="2" max="2" width="4.42578125" style="242" customWidth="1"/>
    <col min="3" max="3" width="22.5703125" style="238" customWidth="1"/>
    <col min="4" max="6" width="17.28515625" style="238" customWidth="1"/>
    <col min="7" max="7" width="8.85546875" style="215" customWidth="1"/>
    <col min="8" max="8" width="8.85546875" style="240" customWidth="1"/>
    <col min="9" max="9" width="8.5703125" style="215" customWidth="1"/>
    <col min="10" max="10" width="8.5703125" style="239" customWidth="1"/>
    <col min="11" max="11" width="17.28515625" style="238" customWidth="1"/>
    <col min="12" max="12" width="11.42578125" style="238" customWidth="1"/>
    <col min="13" max="13" width="4.7109375" style="238" customWidth="1"/>
    <col min="14" max="16384" width="11.42578125" style="238"/>
  </cols>
  <sheetData>
    <row r="1" spans="2:12" ht="24.75" customHeight="1" thickBot="1"/>
    <row r="2" spans="2:12">
      <c r="B2" s="404" t="s">
        <v>11</v>
      </c>
      <c r="C2" s="405"/>
      <c r="D2" s="408" t="s">
        <v>5</v>
      </c>
      <c r="E2" s="409"/>
      <c r="F2" s="410"/>
      <c r="G2" s="411" t="s">
        <v>6</v>
      </c>
      <c r="H2" s="412"/>
      <c r="I2" s="412"/>
      <c r="J2" s="412"/>
      <c r="K2" s="412"/>
      <c r="L2" s="413"/>
    </row>
    <row r="3" spans="2:12">
      <c r="B3" s="406"/>
      <c r="C3" s="407"/>
      <c r="D3" s="414">
        <f>SUM(D5:F5)</f>
        <v>25</v>
      </c>
      <c r="E3" s="415"/>
      <c r="F3" s="416"/>
      <c r="G3" s="417">
        <f>SUM(G5:K5)</f>
        <v>75</v>
      </c>
      <c r="H3" s="418"/>
      <c r="I3" s="418"/>
      <c r="J3" s="418"/>
      <c r="K3" s="418"/>
      <c r="L3" s="419"/>
    </row>
    <row r="4" spans="2:12" ht="102" customHeight="1">
      <c r="B4" s="406"/>
      <c r="C4" s="407"/>
      <c r="D4" s="196" t="s">
        <v>1</v>
      </c>
      <c r="E4" s="197" t="s">
        <v>0</v>
      </c>
      <c r="F4" s="250" t="s">
        <v>10</v>
      </c>
      <c r="G4" s="420" t="s">
        <v>2</v>
      </c>
      <c r="H4" s="421"/>
      <c r="I4" s="422" t="s">
        <v>9</v>
      </c>
      <c r="J4" s="423"/>
      <c r="K4" s="197" t="s">
        <v>8</v>
      </c>
      <c r="L4" s="198" t="s">
        <v>12</v>
      </c>
    </row>
    <row r="5" spans="2:12">
      <c r="B5" s="406"/>
      <c r="C5" s="407"/>
      <c r="D5" s="424">
        <v>10</v>
      </c>
      <c r="E5" s="400">
        <v>10</v>
      </c>
      <c r="F5" s="426">
        <v>5</v>
      </c>
      <c r="G5" s="428">
        <f>G6+H6</f>
        <v>15</v>
      </c>
      <c r="H5" s="429"/>
      <c r="I5" s="415">
        <v>30</v>
      </c>
      <c r="J5" s="415"/>
      <c r="K5" s="400">
        <v>30</v>
      </c>
      <c r="L5" s="402">
        <f>SUM(D5:K5)</f>
        <v>100</v>
      </c>
    </row>
    <row r="6" spans="2:12" ht="15.75" thickBot="1">
      <c r="B6" s="406"/>
      <c r="C6" s="407"/>
      <c r="D6" s="425"/>
      <c r="E6" s="401"/>
      <c r="F6" s="427"/>
      <c r="G6" s="218">
        <v>10</v>
      </c>
      <c r="H6" s="202">
        <v>5</v>
      </c>
      <c r="I6" s="202">
        <v>15</v>
      </c>
      <c r="J6" s="249">
        <v>15</v>
      </c>
      <c r="K6" s="401"/>
      <c r="L6" s="403"/>
    </row>
    <row r="7" spans="2:12">
      <c r="B7" s="491">
        <v>1</v>
      </c>
      <c r="C7" s="496" t="s">
        <v>13</v>
      </c>
      <c r="D7" s="245">
        <f>D8/$D$5</f>
        <v>9</v>
      </c>
      <c r="E7" s="246">
        <f>E8*$E$5/100</f>
        <v>6.6666666666666652</v>
      </c>
      <c r="F7" s="203">
        <f>F8*$F$5/100</f>
        <v>3.6842105263157889</v>
      </c>
      <c r="G7" s="487">
        <f>SUM(G8:H8)</f>
        <v>9.375</v>
      </c>
      <c r="H7" s="488"/>
      <c r="I7" s="488">
        <f>SUM(I8:J8)</f>
        <v>13.5</v>
      </c>
      <c r="J7" s="488"/>
      <c r="K7" s="246">
        <f>K8*$K$5/100</f>
        <v>29.7</v>
      </c>
      <c r="L7" s="489">
        <f>SUM(D7:K7)</f>
        <v>71.925877192982455</v>
      </c>
    </row>
    <row r="8" spans="2:12" ht="15.75" customHeight="1" thickBot="1">
      <c r="B8" s="498"/>
      <c r="C8" s="500"/>
      <c r="D8" s="232">
        <f>18/20*100</f>
        <v>90</v>
      </c>
      <c r="E8" s="237">
        <f>8/12*100</f>
        <v>66.666666666666657</v>
      </c>
      <c r="F8" s="235">
        <f>14/19*100</f>
        <v>73.68421052631578</v>
      </c>
      <c r="G8" s="232">
        <f>(15/16*100)*(G6/100)</f>
        <v>9.375</v>
      </c>
      <c r="H8" s="209">
        <v>0</v>
      </c>
      <c r="I8" s="237">
        <f>(9/10*100)*(I6/100)</f>
        <v>13.5</v>
      </c>
      <c r="J8" s="209">
        <v>0</v>
      </c>
      <c r="K8" s="241">
        <v>99</v>
      </c>
      <c r="L8" s="490"/>
    </row>
    <row r="9" spans="2:12" ht="15" customHeight="1">
      <c r="B9" s="483">
        <v>2</v>
      </c>
      <c r="C9" s="496" t="s">
        <v>26</v>
      </c>
      <c r="D9" s="245">
        <f t="shared" ref="D9:D39" si="0">D10/$D$5</f>
        <v>10</v>
      </c>
      <c r="E9" s="246">
        <f>E10*$E$5/100</f>
        <v>10</v>
      </c>
      <c r="F9" s="203">
        <f>F10*$F$5/100</f>
        <v>1.25</v>
      </c>
      <c r="G9" s="487">
        <f>SUM(G10:H10)</f>
        <v>15</v>
      </c>
      <c r="H9" s="488"/>
      <c r="I9" s="488">
        <f>SUM(I10:J10)</f>
        <v>30</v>
      </c>
      <c r="J9" s="488"/>
      <c r="K9" s="246">
        <f>K10*$K$5/100</f>
        <v>0</v>
      </c>
      <c r="L9" s="489">
        <f>SUM(D9:K9)</f>
        <v>66.25</v>
      </c>
    </row>
    <row r="10" spans="2:12" ht="15.75" thickBot="1">
      <c r="B10" s="484"/>
      <c r="C10" s="497"/>
      <c r="D10" s="235">
        <f>7/7*100</f>
        <v>100</v>
      </c>
      <c r="E10" s="205">
        <f>2/2*100</f>
        <v>100</v>
      </c>
      <c r="F10" s="235">
        <f>1/4*100</f>
        <v>25</v>
      </c>
      <c r="G10" s="216">
        <v>10</v>
      </c>
      <c r="H10" s="217">
        <v>5</v>
      </c>
      <c r="I10" s="211">
        <v>15</v>
      </c>
      <c r="J10" s="233">
        <v>15</v>
      </c>
      <c r="K10" s="211"/>
      <c r="L10" s="495"/>
    </row>
    <row r="11" spans="2:12">
      <c r="B11" s="491">
        <v>3</v>
      </c>
      <c r="C11" s="496" t="s">
        <v>547</v>
      </c>
      <c r="D11" s="245">
        <f t="shared" si="0"/>
        <v>10</v>
      </c>
      <c r="E11" s="246">
        <f>E12*$E$5/100</f>
        <v>10</v>
      </c>
      <c r="F11" s="203">
        <f>F12*$F$5/100</f>
        <v>5</v>
      </c>
      <c r="G11" s="487">
        <f>SUM(G12:H12)</f>
        <v>15</v>
      </c>
      <c r="H11" s="488"/>
      <c r="I11" s="488">
        <f>SUM(I12:J12)</f>
        <v>30</v>
      </c>
      <c r="J11" s="488"/>
      <c r="K11" s="246">
        <f>K12*$K$5/100</f>
        <v>0</v>
      </c>
      <c r="L11" s="489">
        <f>SUM(D11:K11)</f>
        <v>70</v>
      </c>
    </row>
    <row r="12" spans="2:12" ht="15.75" thickBot="1">
      <c r="B12" s="498"/>
      <c r="C12" s="497"/>
      <c r="D12" s="235">
        <f>9/9*100</f>
        <v>100</v>
      </c>
      <c r="E12" s="236">
        <f>6/6*100</f>
        <v>100</v>
      </c>
      <c r="F12" s="235">
        <f>1/1*100</f>
        <v>100</v>
      </c>
      <c r="G12" s="216">
        <v>10</v>
      </c>
      <c r="H12" s="217">
        <v>5</v>
      </c>
      <c r="I12" s="211">
        <v>15</v>
      </c>
      <c r="J12" s="233">
        <v>15</v>
      </c>
      <c r="K12" s="228"/>
      <c r="L12" s="495"/>
    </row>
    <row r="13" spans="2:12">
      <c r="B13" s="483">
        <v>4</v>
      </c>
      <c r="C13" s="496" t="s">
        <v>14</v>
      </c>
      <c r="D13" s="245">
        <f t="shared" si="0"/>
        <v>7.5</v>
      </c>
      <c r="E13" s="246">
        <f>E14*$E$5/100</f>
        <v>10</v>
      </c>
      <c r="F13" s="203">
        <f>F14*$F$5/100</f>
        <v>0</v>
      </c>
      <c r="G13" s="487">
        <f>SUM(G14:H14)</f>
        <v>15</v>
      </c>
      <c r="H13" s="488"/>
      <c r="I13" s="488">
        <f>SUM(I14:J14)</f>
        <v>30</v>
      </c>
      <c r="J13" s="488"/>
      <c r="K13" s="246">
        <f>K14*$K$5/100</f>
        <v>22.8</v>
      </c>
      <c r="L13" s="489">
        <f>SUM(D13:K13)</f>
        <v>85.3</v>
      </c>
    </row>
    <row r="14" spans="2:12" ht="15.75" customHeight="1" thickBot="1">
      <c r="B14" s="484"/>
      <c r="C14" s="497"/>
      <c r="D14" s="235">
        <f>6/8*100</f>
        <v>75</v>
      </c>
      <c r="E14" s="205">
        <f>3/3*100</f>
        <v>100</v>
      </c>
      <c r="F14" s="235">
        <f>0/10*100</f>
        <v>0</v>
      </c>
      <c r="G14" s="204">
        <f>(1/1*100)*(G6/100)</f>
        <v>10</v>
      </c>
      <c r="H14" s="207">
        <v>5</v>
      </c>
      <c r="I14" s="211">
        <v>15</v>
      </c>
      <c r="J14" s="233">
        <v>15</v>
      </c>
      <c r="K14" s="226">
        <v>76</v>
      </c>
      <c r="L14" s="495"/>
    </row>
    <row r="15" spans="2:12">
      <c r="B15" s="491">
        <v>5</v>
      </c>
      <c r="C15" s="499" t="s">
        <v>15</v>
      </c>
      <c r="D15" s="247">
        <f t="shared" si="0"/>
        <v>10</v>
      </c>
      <c r="E15" s="246">
        <f>E16*$E$5/100</f>
        <v>8</v>
      </c>
      <c r="F15" s="203">
        <f>F16*$F$5/100</f>
        <v>0</v>
      </c>
      <c r="G15" s="501">
        <f>SUM(G16:H16)</f>
        <v>8.4</v>
      </c>
      <c r="H15" s="502"/>
      <c r="I15" s="502">
        <f>SUM(I16:J16)</f>
        <v>15</v>
      </c>
      <c r="J15" s="502"/>
      <c r="K15" s="246">
        <f>K16*$K$5/100</f>
        <v>27.3</v>
      </c>
      <c r="L15" s="503">
        <f>SUM(D15:K15)</f>
        <v>68.7</v>
      </c>
    </row>
    <row r="16" spans="2:12" ht="15.75" thickBot="1">
      <c r="B16" s="498"/>
      <c r="C16" s="500"/>
      <c r="D16" s="235">
        <f>9/9*100</f>
        <v>100</v>
      </c>
      <c r="E16" s="237">
        <f>4/5*100</f>
        <v>80</v>
      </c>
      <c r="F16" s="235">
        <f>0/4*100</f>
        <v>0</v>
      </c>
      <c r="G16" s="232">
        <f>(21/25*100)*(G6/100)</f>
        <v>8.4</v>
      </c>
      <c r="H16" s="209">
        <v>0</v>
      </c>
      <c r="I16" s="237">
        <f>(7/7*100)*(I6/100)</f>
        <v>15</v>
      </c>
      <c r="J16" s="208">
        <v>0</v>
      </c>
      <c r="K16" s="244">
        <v>91</v>
      </c>
      <c r="L16" s="490"/>
    </row>
    <row r="17" spans="2:12">
      <c r="B17" s="483">
        <v>6</v>
      </c>
      <c r="C17" s="496" t="s">
        <v>16</v>
      </c>
      <c r="D17" s="245">
        <f t="shared" si="0"/>
        <v>10</v>
      </c>
      <c r="E17" s="246">
        <f>E18*$E$5/100</f>
        <v>0</v>
      </c>
      <c r="F17" s="203">
        <f>F18*$F$5/100</f>
        <v>0</v>
      </c>
      <c r="G17" s="487">
        <f>SUM(G18:H18)</f>
        <v>15</v>
      </c>
      <c r="H17" s="488"/>
      <c r="I17" s="488">
        <f>SUM(I18:J18)</f>
        <v>30</v>
      </c>
      <c r="J17" s="488"/>
      <c r="K17" s="246">
        <f>K18*$K$5/100</f>
        <v>0</v>
      </c>
      <c r="L17" s="489">
        <f>SUM(D17:K17)</f>
        <v>55</v>
      </c>
    </row>
    <row r="18" spans="2:12" ht="15.75" thickBot="1">
      <c r="B18" s="484"/>
      <c r="C18" s="497"/>
      <c r="D18" s="243">
        <f>2/2*100</f>
        <v>100</v>
      </c>
      <c r="E18" s="211"/>
      <c r="F18" s="227"/>
      <c r="G18" s="204">
        <f>(2/2*100)*(G6/100)</f>
        <v>10</v>
      </c>
      <c r="H18" s="207">
        <v>5</v>
      </c>
      <c r="I18" s="211">
        <v>15</v>
      </c>
      <c r="J18" s="233">
        <v>15</v>
      </c>
      <c r="K18" s="211"/>
      <c r="L18" s="495"/>
    </row>
    <row r="19" spans="2:12">
      <c r="B19" s="491">
        <v>7</v>
      </c>
      <c r="C19" s="499" t="s">
        <v>17</v>
      </c>
      <c r="D19" s="247">
        <f t="shared" si="0"/>
        <v>10</v>
      </c>
      <c r="E19" s="246">
        <f>E20*$E$5/100</f>
        <v>10</v>
      </c>
      <c r="F19" s="203">
        <f>F20*$F$5/100</f>
        <v>3</v>
      </c>
      <c r="G19" s="501">
        <f>SUM(G20:H20)</f>
        <v>8.5714285714285712</v>
      </c>
      <c r="H19" s="502"/>
      <c r="I19" s="502">
        <f>SUM(I20:J20)</f>
        <v>13</v>
      </c>
      <c r="J19" s="502"/>
      <c r="K19" s="246">
        <f>K20*$K$5/100</f>
        <v>28.8</v>
      </c>
      <c r="L19" s="503">
        <f>SUM(D19:K19)</f>
        <v>73.371428571428567</v>
      </c>
    </row>
    <row r="20" spans="2:12" ht="15.75" thickBot="1">
      <c r="B20" s="498"/>
      <c r="C20" s="500"/>
      <c r="D20" s="235">
        <f>10/10*100</f>
        <v>100</v>
      </c>
      <c r="E20" s="237">
        <f>14/14*100</f>
        <v>100</v>
      </c>
      <c r="F20" s="235">
        <f>6/10*100</f>
        <v>60</v>
      </c>
      <c r="G20" s="232">
        <f>(18/21*100)*(G6/100)</f>
        <v>8.5714285714285712</v>
      </c>
      <c r="H20" s="209">
        <v>0</v>
      </c>
      <c r="I20" s="237">
        <f>(13/15*100)*(I6/100)</f>
        <v>13</v>
      </c>
      <c r="J20" s="251"/>
      <c r="K20" s="226">
        <v>96</v>
      </c>
      <c r="L20" s="490"/>
    </row>
    <row r="21" spans="2:12">
      <c r="B21" s="483">
        <v>8</v>
      </c>
      <c r="C21" s="496" t="s">
        <v>18</v>
      </c>
      <c r="D21" s="245">
        <f t="shared" si="0"/>
        <v>1.6666666666666665</v>
      </c>
      <c r="E21" s="246">
        <f>E22*$E$5/100</f>
        <v>0</v>
      </c>
      <c r="F21" s="203">
        <f>F22*$F$5/100</f>
        <v>0</v>
      </c>
      <c r="G21" s="487">
        <f>SUM(G22:H22)</f>
        <v>6.25</v>
      </c>
      <c r="H21" s="488"/>
      <c r="I21" s="488">
        <f>SUM(I22:J22)</f>
        <v>5.9090909090909083</v>
      </c>
      <c r="J21" s="488"/>
      <c r="K21" s="246">
        <f>K22*$K$5/100</f>
        <v>0</v>
      </c>
      <c r="L21" s="489">
        <f>SUM(D21:K21)</f>
        <v>13.825757575757574</v>
      </c>
    </row>
    <row r="22" spans="2:12" ht="15.75" thickBot="1">
      <c r="B22" s="484"/>
      <c r="C22" s="497"/>
      <c r="D22" s="243">
        <f>2/12*100</f>
        <v>16.666666666666664</v>
      </c>
      <c r="E22" s="205">
        <f>0/6*100</f>
        <v>0</v>
      </c>
      <c r="F22" s="235">
        <f>0/7*100</f>
        <v>0</v>
      </c>
      <c r="G22" s="204">
        <f>(20/32*100)*(G6/100)</f>
        <v>6.25</v>
      </c>
      <c r="H22" s="207">
        <v>0</v>
      </c>
      <c r="I22" s="205">
        <f>(13/33*100)*(I6/100)</f>
        <v>5.9090909090909083</v>
      </c>
      <c r="J22" s="252"/>
      <c r="K22" s="207">
        <v>0</v>
      </c>
      <c r="L22" s="495"/>
    </row>
    <row r="23" spans="2:12">
      <c r="B23" s="491">
        <v>9</v>
      </c>
      <c r="C23" s="499" t="s">
        <v>19</v>
      </c>
      <c r="D23" s="247">
        <f t="shared" si="0"/>
        <v>6.6666666666666661</v>
      </c>
      <c r="E23" s="246">
        <f>E24*$E$5/100</f>
        <v>0</v>
      </c>
      <c r="F23" s="203">
        <f>F24*$F$5/100</f>
        <v>4</v>
      </c>
      <c r="G23" s="501">
        <f>SUM(G24:H24)</f>
        <v>0</v>
      </c>
      <c r="H23" s="502"/>
      <c r="I23" s="502">
        <f>SUM(I24:J24)</f>
        <v>15</v>
      </c>
      <c r="J23" s="502"/>
      <c r="K23" s="246">
        <f>K24*$K$5/100</f>
        <v>21.9</v>
      </c>
      <c r="L23" s="503">
        <f>SUM(D23:K23)</f>
        <v>47.566666666666663</v>
      </c>
    </row>
    <row r="24" spans="2:12" ht="15.75" thickBot="1">
      <c r="B24" s="498"/>
      <c r="C24" s="500"/>
      <c r="D24" s="235">
        <f>6/9*100</f>
        <v>66.666666666666657</v>
      </c>
      <c r="E24" s="237">
        <f>0/2*100</f>
        <v>0</v>
      </c>
      <c r="F24" s="235">
        <f>4/5*100</f>
        <v>80</v>
      </c>
      <c r="G24" s="232">
        <f>(0/15*100)*(G6/100)</f>
        <v>0</v>
      </c>
      <c r="H24" s="209">
        <v>0</v>
      </c>
      <c r="I24" s="237">
        <f>(1/1*100)*(I6/100)</f>
        <v>15</v>
      </c>
      <c r="J24" s="251"/>
      <c r="K24" s="226">
        <v>73</v>
      </c>
      <c r="L24" s="490"/>
    </row>
    <row r="25" spans="2:12">
      <c r="B25" s="483">
        <v>10</v>
      </c>
      <c r="C25" s="496" t="s">
        <v>20</v>
      </c>
      <c r="D25" s="245">
        <f t="shared" si="0"/>
        <v>5</v>
      </c>
      <c r="E25" s="246">
        <f>E26*$E$5/100</f>
        <v>0</v>
      </c>
      <c r="F25" s="203">
        <f>F26*$F$5/100</f>
        <v>3.3333333333333326</v>
      </c>
      <c r="G25" s="487">
        <f>SUM(G26:H26)</f>
        <v>8.3333333333333339</v>
      </c>
      <c r="H25" s="488"/>
      <c r="I25" s="488">
        <f>SUM(I26:J26)</f>
        <v>6.9421487603305785</v>
      </c>
      <c r="J25" s="488"/>
      <c r="K25" s="246">
        <f>K26*$K$5/100</f>
        <v>21.6</v>
      </c>
      <c r="L25" s="489">
        <f>SUM(D25:K25)</f>
        <v>45.208815426997248</v>
      </c>
    </row>
    <row r="26" spans="2:12" ht="15.75" thickBot="1">
      <c r="B26" s="484"/>
      <c r="C26" s="497"/>
      <c r="D26" s="243">
        <f>6/12*100</f>
        <v>50</v>
      </c>
      <c r="E26" s="205">
        <f>0/3*100</f>
        <v>0</v>
      </c>
      <c r="F26" s="235">
        <f>4/6*100</f>
        <v>66.666666666666657</v>
      </c>
      <c r="G26" s="204">
        <f>(15/18*100)*(G6/100)</f>
        <v>8.3333333333333339</v>
      </c>
      <c r="H26" s="207">
        <v>0</v>
      </c>
      <c r="I26" s="205">
        <f>(56/121*100)*(I6/100)</f>
        <v>6.9421487603305785</v>
      </c>
      <c r="J26" s="252"/>
      <c r="K26" s="226">
        <v>72</v>
      </c>
      <c r="L26" s="495"/>
    </row>
    <row r="27" spans="2:12">
      <c r="B27" s="491">
        <v>11</v>
      </c>
      <c r="C27" s="499" t="s">
        <v>21</v>
      </c>
      <c r="D27" s="247">
        <f t="shared" si="0"/>
        <v>7.2727272727272734</v>
      </c>
      <c r="E27" s="246">
        <f>E28*$E$5/100</f>
        <v>8</v>
      </c>
      <c r="F27" s="203">
        <f>F28*$F$5/100</f>
        <v>2.2222222222222223</v>
      </c>
      <c r="G27" s="501">
        <f>SUM(G28:H28)</f>
        <v>9.2857142857142865</v>
      </c>
      <c r="H27" s="502"/>
      <c r="I27" s="502">
        <f>SUM(I28:J28)</f>
        <v>30</v>
      </c>
      <c r="J27" s="502"/>
      <c r="K27" s="246">
        <f>K28*$K$5/100</f>
        <v>29.1</v>
      </c>
      <c r="L27" s="503">
        <f>SUM(D27:K27)</f>
        <v>85.880663780663781</v>
      </c>
    </row>
    <row r="28" spans="2:12" ht="15.75" thickBot="1">
      <c r="B28" s="498"/>
      <c r="C28" s="500"/>
      <c r="D28" s="229">
        <f>8/11*100</f>
        <v>72.727272727272734</v>
      </c>
      <c r="E28" s="237">
        <f>4/5*100</f>
        <v>80</v>
      </c>
      <c r="F28" s="235">
        <f>4/9*100</f>
        <v>44.444444444444443</v>
      </c>
      <c r="G28" s="232">
        <f>(13/14*100)*(G6/100)</f>
        <v>9.2857142857142865</v>
      </c>
      <c r="H28" s="209">
        <v>0</v>
      </c>
      <c r="I28" s="211">
        <v>15</v>
      </c>
      <c r="J28" s="233">
        <v>15</v>
      </c>
      <c r="K28" s="226">
        <v>97</v>
      </c>
      <c r="L28" s="490"/>
    </row>
    <row r="29" spans="2:12">
      <c r="B29" s="483">
        <v>12</v>
      </c>
      <c r="C29" s="496" t="s">
        <v>22</v>
      </c>
      <c r="D29" s="245">
        <f t="shared" si="0"/>
        <v>8.3333333333333339</v>
      </c>
      <c r="E29" s="246">
        <f>E30*$E$5/100</f>
        <v>10</v>
      </c>
      <c r="F29" s="203">
        <f>F30*$F$5/100</f>
        <v>0.45454545454545459</v>
      </c>
      <c r="G29" s="487">
        <f>SUM(G30:H30)</f>
        <v>14.166666666666666</v>
      </c>
      <c r="H29" s="488"/>
      <c r="I29" s="488">
        <f>SUM(I30:J30)</f>
        <v>10.199999999999999</v>
      </c>
      <c r="J29" s="488"/>
      <c r="K29" s="246">
        <f>K30*$K$5/100</f>
        <v>21.6</v>
      </c>
      <c r="L29" s="489">
        <f>SUM(D29:K29)</f>
        <v>64.75454545454545</v>
      </c>
    </row>
    <row r="30" spans="2:12" ht="15.75" thickBot="1">
      <c r="B30" s="484"/>
      <c r="C30" s="497"/>
      <c r="D30" s="243">
        <f>10/12*100</f>
        <v>83.333333333333343</v>
      </c>
      <c r="E30" s="205">
        <f>2/2*100</f>
        <v>100</v>
      </c>
      <c r="F30" s="235">
        <f>1/11*100</f>
        <v>9.0909090909090917</v>
      </c>
      <c r="G30" s="204">
        <f>(11/12*100)*(G6/100)</f>
        <v>9.1666666666666661</v>
      </c>
      <c r="H30" s="207">
        <v>5</v>
      </c>
      <c r="I30" s="205">
        <f>(17/25*100)*(I6/100)</f>
        <v>10.199999999999999</v>
      </c>
      <c r="J30" s="252"/>
      <c r="K30" s="226">
        <v>72</v>
      </c>
      <c r="L30" s="495"/>
    </row>
    <row r="31" spans="2:12">
      <c r="B31" s="491">
        <v>13</v>
      </c>
      <c r="C31" s="499" t="s">
        <v>23</v>
      </c>
      <c r="D31" s="247">
        <f t="shared" si="0"/>
        <v>9.0909090909090899</v>
      </c>
      <c r="E31" s="246">
        <f>E32*$E$5/100</f>
        <v>7.5</v>
      </c>
      <c r="F31" s="203">
        <f>F32*$F$5/100</f>
        <v>1.25</v>
      </c>
      <c r="G31" s="501">
        <f>SUM(G32:H32)</f>
        <v>15</v>
      </c>
      <c r="H31" s="502"/>
      <c r="I31" s="502">
        <f>SUM(I32:J32)</f>
        <v>30</v>
      </c>
      <c r="J31" s="502"/>
      <c r="K31" s="246">
        <f>K32*$K$5/100</f>
        <v>29.4</v>
      </c>
      <c r="L31" s="503">
        <f>SUM(D31:K31)</f>
        <v>92.240909090909099</v>
      </c>
    </row>
    <row r="32" spans="2:12" ht="15.75" thickBot="1">
      <c r="B32" s="498"/>
      <c r="C32" s="500"/>
      <c r="D32" s="235">
        <f>10/11*100</f>
        <v>90.909090909090907</v>
      </c>
      <c r="E32" s="237">
        <f>3/4*100</f>
        <v>75</v>
      </c>
      <c r="F32" s="235">
        <f>1/4*100</f>
        <v>25</v>
      </c>
      <c r="G32" s="216">
        <v>10</v>
      </c>
      <c r="H32" s="217">
        <v>5</v>
      </c>
      <c r="I32" s="211">
        <v>15</v>
      </c>
      <c r="J32" s="233">
        <v>15</v>
      </c>
      <c r="K32" s="226">
        <v>98</v>
      </c>
      <c r="L32" s="490"/>
    </row>
    <row r="33" spans="2:12">
      <c r="B33" s="483">
        <v>14</v>
      </c>
      <c r="C33" s="496" t="s">
        <v>24</v>
      </c>
      <c r="D33" s="245">
        <f t="shared" si="0"/>
        <v>9.0909090909090899</v>
      </c>
      <c r="E33" s="246">
        <f>E34*$E$5/100</f>
        <v>6.6666666666666652</v>
      </c>
      <c r="F33" s="203">
        <f>F34*$F$5/100</f>
        <v>0.55555555555555558</v>
      </c>
      <c r="G33" s="487">
        <f>SUM(G34:H34)</f>
        <v>5.625</v>
      </c>
      <c r="H33" s="488"/>
      <c r="I33" s="488">
        <f>SUM(I34:J34)</f>
        <v>12</v>
      </c>
      <c r="J33" s="488"/>
      <c r="K33" s="246">
        <f>K34*$K$5/100</f>
        <v>26.1</v>
      </c>
      <c r="L33" s="489">
        <f>SUM(D33:K33)</f>
        <v>60.038131313131309</v>
      </c>
    </row>
    <row r="34" spans="2:12" ht="15.75" thickBot="1">
      <c r="B34" s="484"/>
      <c r="C34" s="497"/>
      <c r="D34" s="243">
        <f>10/11*100</f>
        <v>90.909090909090907</v>
      </c>
      <c r="E34" s="205">
        <f>4/6*100</f>
        <v>66.666666666666657</v>
      </c>
      <c r="F34" s="235">
        <f>1/9*100</f>
        <v>11.111111111111111</v>
      </c>
      <c r="G34" s="204">
        <f>(9/16*100)*(G6/100)</f>
        <v>5.625</v>
      </c>
      <c r="H34" s="207">
        <v>0</v>
      </c>
      <c r="I34" s="205">
        <f>(8/10*100)*(I6/100)</f>
        <v>12</v>
      </c>
      <c r="J34" s="252"/>
      <c r="K34" s="226">
        <v>87</v>
      </c>
      <c r="L34" s="495"/>
    </row>
    <row r="35" spans="2:12">
      <c r="B35" s="491">
        <v>15</v>
      </c>
      <c r="C35" s="499" t="s">
        <v>25</v>
      </c>
      <c r="D35" s="247">
        <f t="shared" si="0"/>
        <v>6.3157894736842106</v>
      </c>
      <c r="E35" s="248">
        <f>E36/$E$5</f>
        <v>7</v>
      </c>
      <c r="F35" s="203">
        <f>F36*$F$5/100</f>
        <v>1.6666666666666663</v>
      </c>
      <c r="G35" s="501">
        <f>SUM(G36:H36)</f>
        <v>5.7142857142857144</v>
      </c>
      <c r="H35" s="502"/>
      <c r="I35" s="502">
        <f>SUM(I36:J36)</f>
        <v>15</v>
      </c>
      <c r="J35" s="502"/>
      <c r="K35" s="246">
        <f>K36*$K$5/100</f>
        <v>29.4</v>
      </c>
      <c r="L35" s="503">
        <f>SUM(D35:K35)</f>
        <v>65.096741854636591</v>
      </c>
    </row>
    <row r="36" spans="2:12" ht="15.75" thickBot="1">
      <c r="B36" s="498"/>
      <c r="C36" s="500"/>
      <c r="D36" s="237">
        <f>12/19*100</f>
        <v>63.157894736842103</v>
      </c>
      <c r="E36" s="237">
        <f>7/10*100</f>
        <v>70</v>
      </c>
      <c r="F36" s="235">
        <f>3/9*100</f>
        <v>33.333333333333329</v>
      </c>
      <c r="G36" s="232">
        <f>(4/7*100)*(G6/100)</f>
        <v>5.7142857142857144</v>
      </c>
      <c r="H36" s="209">
        <v>0</v>
      </c>
      <c r="I36" s="211">
        <v>15</v>
      </c>
      <c r="J36" s="233"/>
      <c r="K36" s="208">
        <v>98</v>
      </c>
      <c r="L36" s="490"/>
    </row>
    <row r="37" spans="2:12">
      <c r="B37" s="483">
        <v>16</v>
      </c>
      <c r="C37" s="485" t="s">
        <v>423</v>
      </c>
      <c r="D37" s="210">
        <f t="shared" si="0"/>
        <v>8.75</v>
      </c>
      <c r="E37" s="246">
        <f>E38*$E$5/100</f>
        <v>5</v>
      </c>
      <c r="F37" s="203">
        <f>F38*$F$5/100</f>
        <v>0</v>
      </c>
      <c r="G37" s="487">
        <f>SUM(G38:H38)</f>
        <v>15</v>
      </c>
      <c r="H37" s="488"/>
      <c r="I37" s="488">
        <f>SUM(I38:J38)</f>
        <v>30</v>
      </c>
      <c r="J37" s="488"/>
      <c r="K37" s="246">
        <f>K38*$K$5/100</f>
        <v>0</v>
      </c>
      <c r="L37" s="489">
        <f>SUM(D37:K37)</f>
        <v>58.75</v>
      </c>
    </row>
    <row r="38" spans="2:12" ht="15.75" thickBot="1">
      <c r="B38" s="484"/>
      <c r="C38" s="486"/>
      <c r="D38" s="231">
        <f>7/8*100</f>
        <v>87.5</v>
      </c>
      <c r="E38" s="208">
        <f>1/2*100</f>
        <v>50</v>
      </c>
      <c r="F38" s="235">
        <f>0/4*100</f>
        <v>0</v>
      </c>
      <c r="G38" s="216">
        <v>10</v>
      </c>
      <c r="H38" s="217">
        <v>5</v>
      </c>
      <c r="I38" s="211">
        <v>15</v>
      </c>
      <c r="J38" s="233">
        <v>15</v>
      </c>
      <c r="K38" s="230"/>
      <c r="L38" s="490"/>
    </row>
    <row r="39" spans="2:12">
      <c r="B39" s="491">
        <v>17</v>
      </c>
      <c r="C39" s="493" t="s">
        <v>536</v>
      </c>
      <c r="D39" s="246">
        <f t="shared" si="0"/>
        <v>10</v>
      </c>
      <c r="E39" s="246">
        <f>E40*$E$5/100</f>
        <v>10</v>
      </c>
      <c r="F39" s="203">
        <f>F40*$F$5/100</f>
        <v>5</v>
      </c>
      <c r="G39" s="487">
        <f>SUM(G40:H40)</f>
        <v>15</v>
      </c>
      <c r="H39" s="488"/>
      <c r="I39" s="488">
        <f>SUM(I40:J40)</f>
        <v>30</v>
      </c>
      <c r="J39" s="488"/>
      <c r="K39" s="246">
        <f>K40*$K$5/100</f>
        <v>0</v>
      </c>
      <c r="L39" s="489">
        <f>SUM(D39:K39)</f>
        <v>70</v>
      </c>
    </row>
    <row r="40" spans="2:12" ht="15.75" thickBot="1">
      <c r="B40" s="492"/>
      <c r="C40" s="494"/>
      <c r="D40" s="234">
        <f>8/8*100</f>
        <v>100</v>
      </c>
      <c r="E40" s="206">
        <f>2/2*100</f>
        <v>100</v>
      </c>
      <c r="F40" s="205">
        <f>3/3*100</f>
        <v>100</v>
      </c>
      <c r="G40" s="216">
        <v>10</v>
      </c>
      <c r="H40" s="217">
        <v>5</v>
      </c>
      <c r="I40" s="211">
        <v>15</v>
      </c>
      <c r="J40" s="233">
        <v>15</v>
      </c>
      <c r="K40" s="233"/>
      <c r="L40" s="495"/>
    </row>
  </sheetData>
  <mergeCells count="99">
    <mergeCell ref="B7:B8"/>
    <mergeCell ref="C7:C8"/>
    <mergeCell ref="G7:H7"/>
    <mergeCell ref="I7:J7"/>
    <mergeCell ref="L7:L8"/>
    <mergeCell ref="B2:C6"/>
    <mergeCell ref="D2:F2"/>
    <mergeCell ref="G2:L2"/>
    <mergeCell ref="D3:F3"/>
    <mergeCell ref="G3:L3"/>
    <mergeCell ref="G4:H4"/>
    <mergeCell ref="I4:J4"/>
    <mergeCell ref="D5:D6"/>
    <mergeCell ref="E5:E6"/>
    <mergeCell ref="F5:F6"/>
    <mergeCell ref="G5:H5"/>
    <mergeCell ref="I5:J5"/>
    <mergeCell ref="K5:K6"/>
    <mergeCell ref="L5:L6"/>
    <mergeCell ref="B11:B12"/>
    <mergeCell ref="C11:C12"/>
    <mergeCell ref="G11:H11"/>
    <mergeCell ref="I11:J11"/>
    <mergeCell ref="L11:L12"/>
    <mergeCell ref="B9:B10"/>
    <mergeCell ref="C9:C10"/>
    <mergeCell ref="G9:H9"/>
    <mergeCell ref="I9:J9"/>
    <mergeCell ref="L9:L10"/>
    <mergeCell ref="B15:B16"/>
    <mergeCell ref="C15:C16"/>
    <mergeCell ref="G15:H15"/>
    <mergeCell ref="I15:J15"/>
    <mergeCell ref="L15:L16"/>
    <mergeCell ref="B13:B14"/>
    <mergeCell ref="C13:C14"/>
    <mergeCell ref="G13:H13"/>
    <mergeCell ref="I13:J13"/>
    <mergeCell ref="L13:L14"/>
    <mergeCell ref="B19:B20"/>
    <mergeCell ref="C19:C20"/>
    <mergeCell ref="G19:H19"/>
    <mergeCell ref="I19:J19"/>
    <mergeCell ref="L19:L20"/>
    <mergeCell ref="B17:B18"/>
    <mergeCell ref="C17:C18"/>
    <mergeCell ref="G17:H17"/>
    <mergeCell ref="I17:J17"/>
    <mergeCell ref="L17:L18"/>
    <mergeCell ref="B23:B24"/>
    <mergeCell ref="C23:C24"/>
    <mergeCell ref="G23:H23"/>
    <mergeCell ref="I23:J23"/>
    <mergeCell ref="L23:L24"/>
    <mergeCell ref="B21:B22"/>
    <mergeCell ref="C21:C22"/>
    <mergeCell ref="G21:H21"/>
    <mergeCell ref="I21:J21"/>
    <mergeCell ref="L21:L22"/>
    <mergeCell ref="B27:B28"/>
    <mergeCell ref="C27:C28"/>
    <mergeCell ref="G27:H27"/>
    <mergeCell ref="I27:J27"/>
    <mergeCell ref="L27:L28"/>
    <mergeCell ref="B25:B26"/>
    <mergeCell ref="C25:C26"/>
    <mergeCell ref="G25:H25"/>
    <mergeCell ref="I25:J25"/>
    <mergeCell ref="L25:L26"/>
    <mergeCell ref="B31:B32"/>
    <mergeCell ref="C31:C32"/>
    <mergeCell ref="G31:H31"/>
    <mergeCell ref="I31:J31"/>
    <mergeCell ref="L31:L32"/>
    <mergeCell ref="B29:B30"/>
    <mergeCell ref="C29:C30"/>
    <mergeCell ref="G29:H29"/>
    <mergeCell ref="I29:J29"/>
    <mergeCell ref="L29:L30"/>
    <mergeCell ref="B35:B36"/>
    <mergeCell ref="C35:C36"/>
    <mergeCell ref="G35:H35"/>
    <mergeCell ref="I35:J35"/>
    <mergeCell ref="L35:L36"/>
    <mergeCell ref="B33:B34"/>
    <mergeCell ref="C33:C34"/>
    <mergeCell ref="G33:H33"/>
    <mergeCell ref="I33:J33"/>
    <mergeCell ref="L33:L34"/>
    <mergeCell ref="B39:B40"/>
    <mergeCell ref="C39:C40"/>
    <mergeCell ref="G39:H39"/>
    <mergeCell ref="I39:J39"/>
    <mergeCell ref="L39:L40"/>
    <mergeCell ref="B37:B38"/>
    <mergeCell ref="C37:C38"/>
    <mergeCell ref="G37:H37"/>
    <mergeCell ref="I37:J37"/>
    <mergeCell ref="L37:L38"/>
  </mergeCells>
  <pageMargins left="0.70866141732283472" right="0.70866141732283472" top="0.15748031496062992" bottom="0.15748031496062992" header="0.19685039370078741" footer="0.15748031496062992"/>
  <pageSetup paperSize="14"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PORCENTAJES</vt:lpstr>
      <vt:lpstr>INSTRUMENTO</vt:lpstr>
      <vt:lpstr>PAAC</vt:lpstr>
      <vt:lpstr>TD MRC</vt:lpstr>
      <vt:lpstr>MRC</vt:lpstr>
      <vt:lpstr>MORGI</vt:lpstr>
      <vt:lpstr>MORGI DIC</vt:lpstr>
      <vt:lpstr>CONTRA MPAL Y GRAL</vt:lpstr>
      <vt:lpstr>todos</vt:lpstr>
      <vt:lpstr>PAAC!Área_de_impresión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Ober Soto Solano</dc:creator>
  <cp:lastModifiedBy>PEDRO</cp:lastModifiedBy>
  <cp:lastPrinted>2021-02-17T18:27:21Z</cp:lastPrinted>
  <dcterms:created xsi:type="dcterms:W3CDTF">2021-02-11T16:30:53Z</dcterms:created>
  <dcterms:modified xsi:type="dcterms:W3CDTF">2021-04-07T21:29:45Z</dcterms:modified>
</cp:coreProperties>
</file>